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mandy\OneDrive - NACM Southwest\Desktop\"/>
    </mc:Choice>
  </mc:AlternateContent>
  <xr:revisionPtr revIDLastSave="0" documentId="8_{46C10145-5200-4449-A6D5-7B7EFEEB8EFE}" xr6:coauthVersionLast="46" xr6:coauthVersionMax="46" xr10:uidLastSave="{00000000-0000-0000-0000-000000000000}"/>
  <bookViews>
    <workbookView xWindow="28680" yWindow="-120" windowWidth="29040" windowHeight="15840" firstSheet="2" activeTab="2" xr2:uid="{00000000-000D-0000-FFFF-FFFF00000000}"/>
  </bookViews>
  <sheets>
    <sheet name="Instructions" sheetId="9" r:id="rId1"/>
    <sheet name="Calculation" sheetId="8" r:id="rId2"/>
    <sheet name="Reference Tables" sheetId="2" r:id="rId3"/>
  </sheets>
  <definedNames>
    <definedName name="method">'Reference Tables'!$B$43:$B$44</definedName>
    <definedName name="overhaultype">'Reference Tables'!$B$37:$B$40</definedName>
    <definedName name="_xlnm.Print_Area" localSheetId="1">Calculation!$B$1:$G$59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8" l="1"/>
  <c r="E58" i="8" l="1"/>
  <c r="E54" i="8"/>
  <c r="E55" i="8"/>
  <c r="E56" i="8"/>
  <c r="E57" i="8"/>
  <c r="E53" i="8"/>
  <c r="E46" i="8"/>
  <c r="E45" i="8"/>
  <c r="E44" i="8"/>
  <c r="E43" i="8"/>
  <c r="E42" i="8"/>
  <c r="C31" i="8"/>
  <c r="C28" i="8"/>
  <c r="G27" i="8" s="1"/>
  <c r="G21" i="8"/>
  <c r="C14" i="8" l="1"/>
  <c r="E47" i="8"/>
  <c r="C29" i="8" s="1"/>
  <c r="E59" i="8"/>
  <c r="C32" i="8" s="1"/>
  <c r="G30" i="8" s="1"/>
  <c r="G33" i="8" s="1"/>
  <c r="G35" i="8" s="1"/>
  <c r="G36" i="8" s="1"/>
  <c r="E14" i="8" l="1"/>
  <c r="G14" i="8" l="1"/>
  <c r="B1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Dutton</author>
  </authors>
  <commentList>
    <comment ref="G1" authorId="0" shapeId="0" xr:uid="{00000000-0006-0000-0100-000001000000}">
      <text>
        <r>
          <rPr>
            <sz val="8"/>
            <color indexed="81"/>
            <rFont val="Tahoma"/>
            <family val="2"/>
          </rPr>
          <t>Date of analysis</t>
        </r>
      </text>
    </comment>
    <comment ref="G2" authorId="0" shapeId="0" xr:uid="{00000000-0006-0000-0100-000002000000}">
      <text>
        <r>
          <rPr>
            <b/>
            <sz val="8"/>
            <color indexed="81"/>
            <rFont val="Tahoma"/>
            <family val="2"/>
          </rPr>
          <t>Used for PPI Adjustment</t>
        </r>
      </text>
    </comment>
    <comment ref="E26" authorId="0" shapeId="0" xr:uid="{00000000-0006-0000-0100-000003000000}">
      <text>
        <r>
          <rPr>
            <b/>
            <sz val="8"/>
            <color indexed="81"/>
            <rFont val="Tahoma"/>
            <family val="2"/>
          </rPr>
          <t>Enter how the cost of the engine was determined.  Suggestions include "Quote on Identical Engine" or "Quote of a comparable engine"</t>
        </r>
      </text>
    </comment>
    <comment ref="G36" authorId="0" shapeId="0" xr:uid="{00000000-0006-0000-0100-000004000000}">
      <text>
        <r>
          <rPr>
            <b/>
            <sz val="8"/>
            <color indexed="81"/>
            <rFont val="Tahoma"/>
            <family val="2"/>
          </rPr>
          <t>Engine cost should already be correct for the overhaul time frame. Cell "G26" plus "G35" equals the total denominator</t>
        </r>
      </text>
    </comment>
  </commentList>
</comments>
</file>

<file path=xl/sharedStrings.xml><?xml version="1.0" encoding="utf-8"?>
<sst xmlns="http://schemas.openxmlformats.org/spreadsheetml/2006/main" count="119" uniqueCount="107">
  <si>
    <t>GCA Methodology for Calculating Reconstruction of Natural Gas Compressor Packages</t>
  </si>
  <si>
    <t>Disclaimer:</t>
  </si>
  <si>
    <t>The Gas Compressor Association, of the Dallas Association of Credit Management, Inc., and its members makes no representations, warranty, or guarantee in connection with publication of these guidelines and hereby expressly disclaims any liability or responsibility for loss or damage resulting from its use or for any violation of federal, state or local regulations with which it may conflict.</t>
  </si>
  <si>
    <t>The purpose of this guide is to help the reader gain a broad awareness and understanding of emissions regulations. Although derived from actual examples of applicability determinations made by the EPA, many of the concepts contained herein are subject to interpretation of the language and virtually no specific guidance has been provided, to date, by regulatory agencies with regard to the definition of reconstruction for natural gas compressors. Individuals should consult appropriate Federal, State and local agencies and regulations for definitive information, and submit applicability determinations for final determination.</t>
  </si>
  <si>
    <t>As of August 2011, the EPA has added language regarding a new date of manufacture if the cost of the overhaul exceeds 75% of the cost of the comparable entirely new facility. See Rule for details.</t>
  </si>
  <si>
    <t>Send Corrections or suggestions to info@gascompressor.org Attn: Environmental Committee Chairman</t>
  </si>
  <si>
    <t>Instructions for Using GCA Calculation Methodology</t>
  </si>
  <si>
    <t>Enter date of analysis in cell "G1". This date is for informational purposes only</t>
  </si>
  <si>
    <t>Enter the date of the actual overhaul in cell "G2".  This date is used to adjust the generic factors from their value in 2009 to what they would have been at the time of the overhaul.</t>
  </si>
  <si>
    <t>Enter unit number or project number in cell "B3"</t>
  </si>
  <si>
    <t>Enter Engine Horsepower Rating in cell "C5".  The value in this cell is used to determine the generic factors for Ancillary items and start up costs</t>
  </si>
  <si>
    <t>Enter Engine RPM for Horsepower in cell "E5".  There is no direct calculation off of this value, but if the engine is no longer is production, the RPM is important for picking a similar engine.</t>
  </si>
  <si>
    <t>Choose the type of overhaul from the drop down menu in cell "C6"</t>
  </si>
  <si>
    <t>Enter the costs incurred during the overhaul (the Numerator) in cells "G17" to "G20"</t>
  </si>
  <si>
    <t>Enter the cost of the comparable replacement engine in cell "G26" and the method used to determine the cost.  Most often, the method will be a vendor quote for an identical engine or a comparable engine (HP/RPM) if the engine is no longer in production. Be sure to use the cost of the engine at the time of the overhaul.  The cost of the engine will not be adjusted with the PPI like the Ancillary Items and Start UP Costs.</t>
  </si>
  <si>
    <t>Any additional notes relating to the new facility can be included in line 24</t>
  </si>
  <si>
    <t>Choose the method for estimating the Ancillary and Installation/Startup adders by using the drop down menus in cells "E27" and "E30".  The options are to use the GCA Generic Factors or to do a model/case specific estimate. If GCA factors are chosen, the dollars will be estimated off of the horsepower provided in cell "C5".  If a model/Case specific estimate is chosen, the dollars will populate from the worksheet at the bottom with Ancillary items total cost from cell "E47" and Installation/Start up total cost from cell "E60".  If model/case specific estimate is used, the individual items should be pro-rated as appropriate.  Also, the dollars used should be 2009 dollars for the PPI adjustment to work correctly.  This is because the generic factors are based on 2009 dollars and the logic for the PPI adjustment is tied to that period.</t>
  </si>
  <si>
    <t>Line 15 will give the result of the calculation.  If it is over 50%, an applicability determination should be submitted to the appropriate agency.</t>
  </si>
  <si>
    <t>GCA Engine Reconstruction Analysis</t>
  </si>
  <si>
    <t>Current Date</t>
  </si>
  <si>
    <t>xxxx</t>
  </si>
  <si>
    <t>Indicates required/highly suggested items</t>
  </si>
  <si>
    <t>Unit # or Project #</t>
  </si>
  <si>
    <t>Date of Overhaul</t>
  </si>
  <si>
    <t>Engine &amp; Package  Information:  3 Stage reciprocating compressor package driven by a ACME 1234 Engine burning natural gas. S/N = 12345678.</t>
  </si>
  <si>
    <t>Horsepower @ RPM</t>
  </si>
  <si>
    <t>HP @</t>
  </si>
  <si>
    <t>RPM</t>
  </si>
  <si>
    <t>Type of Overhaul</t>
  </si>
  <si>
    <t>Engine replacement</t>
  </si>
  <si>
    <t>Choose from Menu</t>
  </si>
  <si>
    <t>Cost Calculation:
Existing versus New</t>
  </si>
  <si>
    <t xml:space="preserve">        Engine Overhaul Cost       </t>
  </si>
  <si>
    <t>Comparable Entirely New Facility</t>
  </si>
  <si>
    <t>Where:</t>
  </si>
  <si>
    <t xml:space="preserve">                    Numerator = engine repair, trucking, crane &amp; startup labor costs included.
2. Denominator has new engine, ancillary &amp; installation cost adders included</t>
  </si>
  <si>
    <t xml:space="preserve">                    Denominator = New Engine + Ancillary + Site Installation &amp; Startup</t>
  </si>
  <si>
    <t>Actual Cost Calculation:
Overhaul versus New</t>
  </si>
  <si>
    <t>/</t>
  </si>
  <si>
    <t>=</t>
  </si>
  <si>
    <t xml:space="preserve">Numerator = Engine Overhaul Costs </t>
  </si>
  <si>
    <t>Cost</t>
  </si>
  <si>
    <t>Engine Repair parts &amp; labor</t>
  </si>
  <si>
    <t>Trucking &amp; Lifting Services</t>
  </si>
  <si>
    <t>Commissioning &amp; Startup Labor</t>
  </si>
  <si>
    <t>Other</t>
  </si>
  <si>
    <t>Total Numerator</t>
  </si>
  <si>
    <t xml:space="preserve">Denominator = Comparable New Facility </t>
  </si>
  <si>
    <t xml:space="preserve">Notes: </t>
  </si>
  <si>
    <t>Component</t>
  </si>
  <si>
    <t>Method Used</t>
  </si>
  <si>
    <t xml:space="preserve">New OEM Engine Cost at time of overhaul: </t>
  </si>
  <si>
    <t>Quote - identical engine</t>
  </si>
  <si>
    <t>Ancillary Items (use either method 1 or 2)</t>
  </si>
  <si>
    <t>Generic Factors</t>
  </si>
  <si>
    <t xml:space="preserve">      1: Generic Factors --&gt;</t>
  </si>
  <si>
    <t xml:space="preserve">      2: Model Specific ---&gt;</t>
  </si>
  <si>
    <t>Installation, start-up and commissioning (use either method 1 or 2)</t>
  </si>
  <si>
    <t xml:space="preserve">      2: Case Specific ------&gt;</t>
  </si>
  <si>
    <t>Sub-total Ancillary and Installation adders prior to PPI adjustment</t>
  </si>
  <si>
    <t>PPI Adjustment on Ancillary and Installation adders</t>
  </si>
  <si>
    <t>Ancillary and Installation adders after PPI adjustment</t>
  </si>
  <si>
    <t>Total Denominator (Engine cost plus PPI adjusted Ancillary/Install)</t>
  </si>
  <si>
    <t xml:space="preserve">Optional: Model Specific Ancillary Item Estimate Worksheet (use 2009 dollars).  </t>
  </si>
  <si>
    <t>pro-rated for engine related portion only</t>
  </si>
  <si>
    <t>Estimated New Cost</t>
  </si>
  <si>
    <t>% Engine related</t>
  </si>
  <si>
    <t>Engine Ancillary Adder Costs
(New x GCA Pro-rated %)</t>
  </si>
  <si>
    <t>Engine Ancillary System
Adders:</t>
  </si>
  <si>
    <t>Skid</t>
  </si>
  <si>
    <t>Engine Cooler</t>
  </si>
  <si>
    <t>Control Panel &amp; Wiring/Tubing</t>
  </si>
  <si>
    <t>Fuel, Starter,
Exhaust &amp; Oil Systems</t>
  </si>
  <si>
    <t>Packaging Labor</t>
  </si>
  <si>
    <t>Total Model specific Ancillary item estimate</t>
  </si>
  <si>
    <t>Note:  If Model specific data is provided in lieu of the GCA Factors, the methods used to obtain costs should be provided to regulatory agency.  Recent direct quotes are the preferred method.</t>
  </si>
  <si>
    <t>Case Specific Installation, start-up and commissioning Estimate Worksheet (use 2009 dollars)</t>
  </si>
  <si>
    <t>New Package Installation Adders:</t>
  </si>
  <si>
    <t>Engine Installation, start-up and commissioning Costs</t>
  </si>
  <si>
    <t>Trucking</t>
  </si>
  <si>
    <t>Cranes</t>
  </si>
  <si>
    <t>Hookup Labor &amp; Parts</t>
  </si>
  <si>
    <t>Commissioning Labor</t>
  </si>
  <si>
    <t>Fuel/Start gas Reconnection</t>
  </si>
  <si>
    <t>Emissions Testing</t>
  </si>
  <si>
    <t>Total case specific Installation, start-up and commissioning estimate</t>
  </si>
  <si>
    <t>Do not edit this sheet.  These are factors used in calculations.</t>
  </si>
  <si>
    <t>Dollars per horsepower ($/hp) (circa 2009)</t>
  </si>
  <si>
    <t>Min HP</t>
  </si>
  <si>
    <t>Max HP</t>
  </si>
  <si>
    <t>Ancillary items</t>
  </si>
  <si>
    <t>Installation, start-up, commissioning</t>
  </si>
  <si>
    <t>Commodity Prices.  Use 11-41 Pumps, Compressors and Equipment</t>
  </si>
  <si>
    <t>Current found at:</t>
  </si>
  <si>
    <t>http://www.bls.gov/news.release/ppi.t02.htm</t>
  </si>
  <si>
    <t>Historical found at:</t>
  </si>
  <si>
    <t>http://www.bls.gov/ppi/ppi_dr.htm</t>
  </si>
  <si>
    <t>PPI Table</t>
  </si>
  <si>
    <t>Year</t>
  </si>
  <si>
    <t>Index</t>
  </si>
  <si>
    <t xml:space="preserve">Note: 2011 is Preliminary value released August 2011 and may be adjusted in future months. </t>
  </si>
  <si>
    <t>Overhaul Types drop down list</t>
  </si>
  <si>
    <t>On site overhaul Separable</t>
  </si>
  <si>
    <t>On site overhaul Integral</t>
  </si>
  <si>
    <t>Engine removed and re-installed</t>
  </si>
  <si>
    <t>Method Selection drop down list</t>
  </si>
  <si>
    <t>Model/Case Specific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</si>
</sst>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0.0"/>
    <numFmt numFmtId="166" formatCode="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b/>
      <sz val="16"/>
      <color theme="1"/>
      <name val="Calibri"/>
      <family val="2"/>
      <scheme val="minor"/>
    </font>
    <font>
      <sz val="11"/>
      <color theme="1"/>
      <name val="Calibri"/>
      <family val="2"/>
      <scheme val="minor"/>
    </font>
    <font>
      <b/>
      <sz val="11"/>
      <color rgb="FFFF0000"/>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22"/>
      <color theme="1"/>
      <name val="Calibri"/>
      <family val="2"/>
      <scheme val="minor"/>
    </font>
    <font>
      <b/>
      <sz val="12"/>
      <color rgb="FFFF0000"/>
      <name val="Calibri"/>
      <family val="2"/>
      <scheme val="minor"/>
    </font>
    <font>
      <sz val="8"/>
      <color indexed="81"/>
      <name val="Tahoma"/>
      <family val="2"/>
    </font>
    <font>
      <sz val="14"/>
      <color rgb="FFFF0000"/>
      <name val="Calibri"/>
      <family val="2"/>
      <scheme val="minor"/>
    </font>
    <font>
      <sz val="11"/>
      <name val="Calibri"/>
      <family val="2"/>
      <scheme val="minor"/>
    </font>
    <font>
      <b/>
      <u/>
      <sz val="14"/>
      <color theme="1"/>
      <name val="Calibri"/>
      <family val="2"/>
      <scheme val="minor"/>
    </font>
    <font>
      <sz val="11"/>
      <color rgb="FFFF0000"/>
      <name val="Calibri"/>
      <family val="2"/>
      <scheme val="minor"/>
    </font>
    <font>
      <b/>
      <sz val="8"/>
      <color indexed="81"/>
      <name val="Tahoma"/>
      <family val="2"/>
    </font>
    <font>
      <b/>
      <sz val="24"/>
      <color rgb="FFFF0000"/>
      <name val="Calibri"/>
      <family val="2"/>
      <scheme val="minor"/>
    </font>
    <font>
      <b/>
      <sz val="14"/>
      <color rgb="FFFF0000"/>
      <name val="Calibri"/>
      <family val="2"/>
      <scheme val="minor"/>
    </font>
    <font>
      <sz val="10"/>
      <color theme="1"/>
      <name val="Calibri"/>
      <family val="2"/>
      <scheme val="minor"/>
    </font>
    <font>
      <sz val="8"/>
      <color theme="1"/>
      <name val="Calibri"/>
      <family val="2"/>
      <scheme val="minor"/>
    </font>
    <font>
      <sz val="24"/>
      <color rgb="FFFF0000"/>
      <name val="Calibri"/>
      <family val="2"/>
      <scheme val="minor"/>
    </font>
    <font>
      <u/>
      <sz val="11"/>
      <color theme="10"/>
      <name val="Calibri"/>
      <family val="2"/>
      <scheme val="minor"/>
    </font>
    <font>
      <sz val="10"/>
      <color theme="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24" fillId="0" borderId="0" applyNumberFormat="0" applyFill="0" applyBorder="0" applyAlignment="0" applyProtection="0"/>
  </cellStyleXfs>
  <cellXfs count="178">
    <xf numFmtId="0" fontId="0" fillId="0" borderId="0" xfId="0"/>
    <xf numFmtId="0" fontId="0" fillId="0" borderId="0" xfId="0" applyAlignment="1">
      <alignment horizontal="center"/>
    </xf>
    <xf numFmtId="0" fontId="2" fillId="0" borderId="0" xfId="0" applyFont="1" applyAlignment="1">
      <alignment horizontal="left"/>
    </xf>
    <xf numFmtId="0" fontId="1" fillId="0" borderId="0" xfId="0" applyFont="1"/>
    <xf numFmtId="0" fontId="3" fillId="0" borderId="0" xfId="0" applyFont="1"/>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left"/>
    </xf>
    <xf numFmtId="0" fontId="5" fillId="0" borderId="0" xfId="0" applyFont="1"/>
    <xf numFmtId="0" fontId="1" fillId="0" borderId="0" xfId="0" applyFont="1" applyAlignment="1">
      <alignment horizontal="left" indent="1"/>
    </xf>
    <xf numFmtId="0" fontId="0" fillId="0" borderId="1" xfId="0" applyBorder="1"/>
    <xf numFmtId="0" fontId="3" fillId="0" borderId="0" xfId="0" applyFont="1" applyAlignment="1">
      <alignment vertical="center" wrapText="1"/>
    </xf>
    <xf numFmtId="0" fontId="1" fillId="0" borderId="0" xfId="0" applyFont="1" applyAlignment="1">
      <alignment horizontal="left" vertical="top" wrapText="1"/>
    </xf>
    <xf numFmtId="6" fontId="0" fillId="0" borderId="0" xfId="0" applyNumberFormat="1" applyAlignment="1">
      <alignment horizontal="center" vertical="center"/>
    </xf>
    <xf numFmtId="9" fontId="0" fillId="0" borderId="0" xfId="0" applyNumberFormat="1" applyAlignment="1">
      <alignment horizontal="center" vertical="center"/>
    </xf>
    <xf numFmtId="0" fontId="0" fillId="0" borderId="1" xfId="0" applyBorder="1" applyAlignment="1">
      <alignment horizontal="center" wrapText="1"/>
    </xf>
    <xf numFmtId="164" fontId="0" fillId="0" borderId="1" xfId="1" applyNumberFormat="1" applyFont="1" applyBorder="1" applyAlignment="1">
      <alignment horizontal="center"/>
    </xf>
    <xf numFmtId="0" fontId="2" fillId="3" borderId="17" xfId="0" applyFont="1" applyFill="1" applyBorder="1"/>
    <xf numFmtId="6" fontId="0" fillId="3" borderId="18" xfId="0" applyNumberFormat="1" applyFill="1" applyBorder="1" applyAlignment="1">
      <alignment horizontal="center" vertical="center"/>
    </xf>
    <xf numFmtId="9" fontId="0" fillId="3" borderId="18" xfId="0" applyNumberFormat="1" applyFill="1" applyBorder="1" applyAlignment="1">
      <alignment horizontal="center" vertical="center"/>
    </xf>
    <xf numFmtId="6" fontId="2" fillId="3" borderId="19" xfId="0" applyNumberFormat="1" applyFont="1" applyFill="1" applyBorder="1" applyAlignment="1">
      <alignment horizontal="center" vertical="center"/>
    </xf>
    <xf numFmtId="6" fontId="8" fillId="3" borderId="14" xfId="0" applyNumberFormat="1" applyFont="1" applyFill="1" applyBorder="1" applyAlignment="1">
      <alignment horizontal="center" vertical="center"/>
    </xf>
    <xf numFmtId="9" fontId="8" fillId="3" borderId="14" xfId="0" applyNumberFormat="1" applyFont="1" applyFill="1" applyBorder="1" applyAlignment="1">
      <alignment horizontal="center" vertical="center"/>
    </xf>
    <xf numFmtId="6" fontId="8" fillId="3" borderId="5" xfId="0" applyNumberFormat="1" applyFont="1" applyFill="1" applyBorder="1" applyAlignment="1">
      <alignment horizontal="center" vertical="center"/>
    </xf>
    <xf numFmtId="9" fontId="8" fillId="3" borderId="5" xfId="0" applyNumberFormat="1" applyFont="1" applyFill="1" applyBorder="1" applyAlignment="1">
      <alignment horizontal="center" vertical="center"/>
    </xf>
    <xf numFmtId="14" fontId="0" fillId="0" borderId="1" xfId="0" applyNumberFormat="1" applyBorder="1" applyAlignment="1">
      <alignment horizontal="center"/>
    </xf>
    <xf numFmtId="165" fontId="0" fillId="0" borderId="1" xfId="0" applyNumberFormat="1" applyBorder="1" applyAlignment="1">
      <alignment horizontal="center"/>
    </xf>
    <xf numFmtId="0" fontId="1" fillId="0" borderId="0" xfId="0" applyFont="1" applyAlignment="1">
      <alignment horizontal="right" wrapText="1"/>
    </xf>
    <xf numFmtId="6" fontId="3" fillId="0" borderId="0" xfId="0" applyNumberFormat="1" applyFont="1" applyAlignment="1">
      <alignment horizontal="center" vertical="center"/>
    </xf>
    <xf numFmtId="0" fontId="0" fillId="0" borderId="20" xfId="0" applyBorder="1" applyAlignment="1">
      <alignment wrapText="1"/>
    </xf>
    <xf numFmtId="0" fontId="1" fillId="0" borderId="21" xfId="0" applyFont="1" applyBorder="1" applyAlignment="1">
      <alignment wrapText="1"/>
    </xf>
    <xf numFmtId="0" fontId="0" fillId="0" borderId="21" xfId="0" applyBorder="1" applyAlignment="1">
      <alignment horizontal="right"/>
    </xf>
    <xf numFmtId="0" fontId="0" fillId="0" borderId="21" xfId="0" applyBorder="1" applyAlignment="1">
      <alignment horizontal="right" wrapText="1"/>
    </xf>
    <xf numFmtId="0" fontId="0" fillId="0" borderId="23" xfId="0" applyBorder="1" applyAlignment="1">
      <alignment horizontal="right" wrapText="1"/>
    </xf>
    <xf numFmtId="0" fontId="1" fillId="0" borderId="25" xfId="0" applyFont="1" applyBorder="1" applyAlignment="1">
      <alignment horizontal="center" wrapText="1"/>
    </xf>
    <xf numFmtId="0" fontId="1" fillId="0" borderId="26" xfId="0" applyFont="1" applyBorder="1" applyAlignment="1">
      <alignment wrapText="1"/>
    </xf>
    <xf numFmtId="0" fontId="3" fillId="0" borderId="0" xfId="0" applyFont="1" applyAlignment="1">
      <alignment horizontal="left" wrapText="1"/>
    </xf>
    <xf numFmtId="6" fontId="3" fillId="0" borderId="0" xfId="0" applyNumberFormat="1" applyFont="1" applyAlignment="1">
      <alignment horizontal="center"/>
    </xf>
    <xf numFmtId="0" fontId="3" fillId="0" borderId="0" xfId="0" applyFont="1" applyAlignment="1">
      <alignment horizontal="center"/>
    </xf>
    <xf numFmtId="0" fontId="1" fillId="0" borderId="18" xfId="0" applyFont="1" applyBorder="1" applyAlignment="1">
      <alignment vertical="center"/>
    </xf>
    <xf numFmtId="6" fontId="3" fillId="0" borderId="18" xfId="0" applyNumberFormat="1" applyFont="1" applyBorder="1"/>
    <xf numFmtId="9" fontId="10" fillId="0" borderId="7" xfId="0" applyNumberFormat="1" applyFont="1" applyBorder="1" applyAlignment="1">
      <alignment horizontal="center" vertical="center" wrapText="1"/>
    </xf>
    <xf numFmtId="9" fontId="11" fillId="0" borderId="7" xfId="0" quotePrefix="1" applyNumberFormat="1" applyFont="1" applyBorder="1" applyAlignment="1">
      <alignment horizontal="center" vertical="center" wrapText="1"/>
    </xf>
    <xf numFmtId="6" fontId="2" fillId="4" borderId="6" xfId="0" applyNumberFormat="1" applyFont="1" applyFill="1" applyBorder="1" applyAlignment="1">
      <alignment horizontal="center" vertical="center" wrapText="1"/>
    </xf>
    <xf numFmtId="6" fontId="2" fillId="3" borderId="7" xfId="0" applyNumberFormat="1" applyFont="1" applyFill="1" applyBorder="1" applyAlignment="1">
      <alignment horizontal="center" vertical="center" wrapText="1"/>
    </xf>
    <xf numFmtId="0" fontId="0" fillId="0" borderId="0" xfId="0" applyAlignment="1">
      <alignment horizontal="left" wrapText="1"/>
    </xf>
    <xf numFmtId="0" fontId="1" fillId="0" borderId="0" xfId="0" applyFont="1" applyAlignment="1">
      <alignment horizontal="center"/>
    </xf>
    <xf numFmtId="0" fontId="14" fillId="2" borderId="1" xfId="0" applyFont="1" applyFill="1" applyBorder="1" applyAlignment="1">
      <alignment horizontal="center" vertical="center"/>
    </xf>
    <xf numFmtId="0" fontId="9" fillId="0" borderId="0" xfId="0" applyFont="1" applyAlignment="1">
      <alignment horizontal="left" vertical="center"/>
    </xf>
    <xf numFmtId="14" fontId="7" fillId="2" borderId="0" xfId="0" applyNumberFormat="1" applyFont="1" applyFill="1" applyAlignment="1">
      <alignment horizontal="center"/>
    </xf>
    <xf numFmtId="0" fontId="9" fillId="0" borderId="0" xfId="0" applyFont="1"/>
    <xf numFmtId="0" fontId="16" fillId="0" borderId="0" xfId="0" applyFont="1"/>
    <xf numFmtId="166" fontId="10" fillId="0" borderId="8" xfId="0" applyNumberFormat="1"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xf>
    <xf numFmtId="0" fontId="7" fillId="2" borderId="0" xfId="0" applyFont="1" applyFill="1" applyAlignment="1">
      <alignment horizontal="right"/>
    </xf>
    <xf numFmtId="0" fontId="0" fillId="0" borderId="0" xfId="0" applyAlignment="1">
      <alignment horizontal="right"/>
    </xf>
    <xf numFmtId="0" fontId="5" fillId="0" borderId="0" xfId="0" applyFont="1" applyAlignment="1">
      <alignment horizontal="left"/>
    </xf>
    <xf numFmtId="0" fontId="2" fillId="4" borderId="32" xfId="0" applyFont="1" applyFill="1" applyBorder="1"/>
    <xf numFmtId="0" fontId="0" fillId="4" borderId="33" xfId="0" applyFill="1" applyBorder="1"/>
    <xf numFmtId="0" fontId="2" fillId="4" borderId="34" xfId="0" applyFont="1" applyFill="1" applyBorder="1" applyAlignment="1">
      <alignment horizontal="center"/>
    </xf>
    <xf numFmtId="0" fontId="0" fillId="4" borderId="0" xfId="0" applyFill="1"/>
    <xf numFmtId="6" fontId="7" fillId="2" borderId="22" xfId="0" applyNumberFormat="1" applyFont="1" applyFill="1" applyBorder="1" applyAlignment="1">
      <alignment horizontal="center" vertical="center"/>
    </xf>
    <xf numFmtId="0" fontId="0" fillId="4" borderId="18" xfId="0" applyFill="1" applyBorder="1"/>
    <xf numFmtId="6" fontId="3" fillId="4" borderId="35" xfId="0" applyNumberFormat="1" applyFont="1" applyFill="1" applyBorder="1" applyAlignment="1">
      <alignment horizontal="center" vertical="center"/>
    </xf>
    <xf numFmtId="0" fontId="2" fillId="3" borderId="32" xfId="0" applyFont="1" applyFill="1" applyBorder="1"/>
    <xf numFmtId="0" fontId="9" fillId="3" borderId="33" xfId="0" applyFont="1" applyFill="1" applyBorder="1"/>
    <xf numFmtId="0" fontId="9" fillId="3" borderId="34" xfId="0" applyFont="1" applyFill="1" applyBorder="1"/>
    <xf numFmtId="0" fontId="3" fillId="3" borderId="22" xfId="0" applyFont="1" applyFill="1" applyBorder="1" applyAlignment="1">
      <alignment horizontal="center" vertical="center" wrapText="1"/>
    </xf>
    <xf numFmtId="6" fontId="12" fillId="2" borderId="22" xfId="0" applyNumberFormat="1" applyFont="1" applyFill="1" applyBorder="1" applyAlignment="1">
      <alignment horizontal="center" vertical="center"/>
    </xf>
    <xf numFmtId="0" fontId="1" fillId="3" borderId="20" xfId="0" applyFont="1" applyFill="1" applyBorder="1" applyAlignment="1">
      <alignment vertical="center"/>
    </xf>
    <xf numFmtId="0" fontId="1" fillId="3" borderId="36" xfId="0" applyFont="1" applyFill="1" applyBorder="1" applyAlignment="1">
      <alignment vertical="center"/>
    </xf>
    <xf numFmtId="0" fontId="3" fillId="3" borderId="38" xfId="0" applyFont="1" applyFill="1" applyBorder="1"/>
    <xf numFmtId="6" fontId="3" fillId="3" borderId="41" xfId="0" applyNumberFormat="1" applyFont="1" applyFill="1" applyBorder="1" applyAlignment="1">
      <alignment horizontal="center" vertical="center"/>
    </xf>
    <xf numFmtId="0" fontId="3" fillId="3" borderId="36" xfId="0" applyFont="1" applyFill="1" applyBorder="1" applyAlignment="1">
      <alignment vertical="center"/>
    </xf>
    <xf numFmtId="0" fontId="3" fillId="3" borderId="20" xfId="0" applyFont="1" applyFill="1" applyBorder="1"/>
    <xf numFmtId="6" fontId="8" fillId="3" borderId="0" xfId="0" applyNumberFormat="1" applyFont="1" applyFill="1" applyAlignment="1">
      <alignment horizontal="center" vertical="center"/>
    </xf>
    <xf numFmtId="9" fontId="8" fillId="3" borderId="0" xfId="0" applyNumberFormat="1" applyFont="1" applyFill="1" applyAlignment="1">
      <alignment horizontal="center" vertical="center"/>
    </xf>
    <xf numFmtId="9" fontId="3" fillId="3" borderId="42" xfId="2" applyFont="1" applyFill="1" applyBorder="1" applyAlignment="1">
      <alignment horizontal="center" vertical="center"/>
    </xf>
    <xf numFmtId="6" fontId="3" fillId="3" borderId="27" xfId="0" applyNumberFormat="1" applyFont="1" applyFill="1" applyBorder="1" applyAlignment="1">
      <alignment horizontal="center" vertical="center"/>
    </xf>
    <xf numFmtId="0" fontId="14" fillId="2" borderId="0" xfId="0" applyFont="1" applyFill="1" applyAlignment="1">
      <alignment horizontal="center"/>
    </xf>
    <xf numFmtId="0" fontId="20" fillId="0" borderId="0" xfId="0" applyFont="1"/>
    <xf numFmtId="0" fontId="21" fillId="0" borderId="0" xfId="0" applyFont="1" applyAlignment="1">
      <alignment wrapText="1"/>
    </xf>
    <xf numFmtId="0" fontId="2" fillId="0" borderId="0" xfId="0" applyFont="1"/>
    <xf numFmtId="0" fontId="22" fillId="0" borderId="0" xfId="0" applyFont="1" applyAlignment="1">
      <alignment wrapText="1"/>
    </xf>
    <xf numFmtId="165" fontId="0" fillId="0" borderId="0" xfId="0" applyNumberFormat="1"/>
    <xf numFmtId="6" fontId="15" fillId="2" borderId="1" xfId="0" applyNumberFormat="1" applyFont="1" applyFill="1" applyBorder="1" applyAlignment="1">
      <alignment horizontal="center" vertical="center"/>
    </xf>
    <xf numFmtId="9" fontId="15" fillId="2" borderId="1" xfId="0" applyNumberFormat="1" applyFont="1" applyFill="1" applyBorder="1" applyAlignment="1">
      <alignment horizontal="center"/>
    </xf>
    <xf numFmtId="166" fontId="15" fillId="2" borderId="1" xfId="0" applyNumberFormat="1" applyFont="1" applyFill="1" applyBorder="1" applyAlignment="1">
      <alignment horizontal="center"/>
    </xf>
    <xf numFmtId="6" fontId="15" fillId="2" borderId="10" xfId="0" applyNumberFormat="1" applyFont="1" applyFill="1" applyBorder="1" applyAlignment="1">
      <alignment horizontal="center" vertical="center"/>
    </xf>
    <xf numFmtId="9" fontId="15" fillId="2" borderId="10" xfId="0" applyNumberFormat="1" applyFont="1" applyFill="1" applyBorder="1" applyAlignment="1">
      <alignment horizontal="center"/>
    </xf>
    <xf numFmtId="9" fontId="15" fillId="2" borderId="1" xfId="0" applyNumberFormat="1" applyFont="1" applyFill="1" applyBorder="1" applyAlignment="1">
      <alignment horizontal="center" vertical="center"/>
    </xf>
    <xf numFmtId="0" fontId="14" fillId="0" borderId="0" xfId="0" applyFont="1" applyAlignment="1">
      <alignment vertical="top" wrapText="1"/>
    </xf>
    <xf numFmtId="14" fontId="0" fillId="0" borderId="0" xfId="0" applyNumberFormat="1" applyAlignment="1">
      <alignment horizontal="center"/>
    </xf>
    <xf numFmtId="165" fontId="0" fillId="0" borderId="0" xfId="0" applyNumberFormat="1" applyAlignment="1">
      <alignment horizontal="center"/>
    </xf>
    <xf numFmtId="9" fontId="0" fillId="0" borderId="0" xfId="2" applyFont="1"/>
    <xf numFmtId="14" fontId="0" fillId="0" borderId="0" xfId="0" applyNumberFormat="1"/>
    <xf numFmtId="14" fontId="0" fillId="0" borderId="1" xfId="0" applyNumberFormat="1" applyBorder="1"/>
    <xf numFmtId="0" fontId="24" fillId="0" borderId="0" xfId="3"/>
    <xf numFmtId="0" fontId="25" fillId="0" borderId="0" xfId="0" applyFont="1" applyAlignment="1">
      <alignment wrapText="1"/>
    </xf>
    <xf numFmtId="0" fontId="2" fillId="0" borderId="0" xfId="0" applyFont="1" applyAlignment="1">
      <alignment horizontal="center" wrapText="1"/>
    </xf>
    <xf numFmtId="0" fontId="1" fillId="0" borderId="0" xfId="0" applyFont="1" applyAlignment="1">
      <alignment horizontal="center"/>
    </xf>
    <xf numFmtId="0" fontId="0" fillId="4" borderId="0" xfId="0" applyFill="1" applyAlignment="1">
      <alignment horizontal="left" wrapText="1"/>
    </xf>
    <xf numFmtId="0" fontId="0" fillId="3" borderId="0" xfId="0" applyFill="1" applyAlignment="1">
      <alignment horizontal="left" wrapText="1"/>
    </xf>
    <xf numFmtId="0" fontId="19" fillId="0" borderId="0" xfId="0" applyFont="1" applyAlignment="1">
      <alignment horizontal="center" vertical="center" wrapText="1"/>
    </xf>
    <xf numFmtId="0" fontId="22" fillId="0" borderId="0" xfId="0" applyFont="1" applyAlignment="1">
      <alignment horizontal="left" wrapText="1"/>
    </xf>
    <xf numFmtId="0" fontId="3" fillId="0" borderId="0" xfId="0" applyFont="1" applyAlignment="1">
      <alignment horizontal="left" wrapText="1"/>
    </xf>
    <xf numFmtId="0" fontId="0" fillId="4" borderId="20" xfId="0" applyFill="1" applyBorder="1" applyAlignment="1">
      <alignment horizontal="left" vertical="center" wrapText="1"/>
    </xf>
    <xf numFmtId="0" fontId="0" fillId="4" borderId="0" xfId="0" applyFill="1" applyAlignment="1">
      <alignment horizontal="left" vertical="center" wrapText="1"/>
    </xf>
    <xf numFmtId="0" fontId="1" fillId="0" borderId="0" xfId="0" applyFont="1" applyAlignment="1">
      <alignment horizontal="center" vertical="center" wrapText="1"/>
    </xf>
    <xf numFmtId="0" fontId="4" fillId="4" borderId="0" xfId="0" applyFont="1" applyFill="1" applyAlignment="1">
      <alignment horizontal="center"/>
    </xf>
    <xf numFmtId="0" fontId="1" fillId="3" borderId="0" xfId="0" applyFont="1" applyFill="1" applyAlignment="1">
      <alignment horizontal="center"/>
    </xf>
    <xf numFmtId="0" fontId="2" fillId="4" borderId="17" xfId="0" applyFont="1" applyFill="1" applyBorder="1" applyAlignment="1">
      <alignment horizontal="left" wrapText="1"/>
    </xf>
    <xf numFmtId="0" fontId="2" fillId="4" borderId="18" xfId="0" applyFont="1" applyFill="1" applyBorder="1" applyAlignment="1">
      <alignment horizontal="left" wrapText="1"/>
    </xf>
    <xf numFmtId="0" fontId="3" fillId="3" borderId="3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37"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horizontal="left" vertical="center"/>
    </xf>
    <xf numFmtId="9" fontId="17" fillId="2" borderId="2" xfId="0" applyNumberFormat="1" applyFont="1" applyFill="1" applyBorder="1" applyAlignment="1">
      <alignment horizontal="center" vertical="center"/>
    </xf>
    <xf numFmtId="9" fontId="17" fillId="2" borderId="3" xfId="0" applyNumberFormat="1" applyFont="1" applyFill="1" applyBorder="1" applyAlignment="1">
      <alignment horizontal="center" vertical="center"/>
    </xf>
    <xf numFmtId="0" fontId="8" fillId="3" borderId="36"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27" xfId="0" applyFont="1" applyFill="1" applyBorder="1" applyAlignment="1">
      <alignment horizontal="left" vertical="top" wrapText="1"/>
    </xf>
    <xf numFmtId="0" fontId="1" fillId="3" borderId="38"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vertical="top" wrapText="1"/>
    </xf>
    <xf numFmtId="9" fontId="12" fillId="2" borderId="13"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9" fontId="12" fillId="2" borderId="9"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9" fontId="12" fillId="2" borderId="16" xfId="0" applyNumberFormat="1" applyFont="1" applyFill="1" applyBorder="1" applyAlignment="1">
      <alignment horizontal="center" vertical="center" wrapText="1"/>
    </xf>
    <xf numFmtId="6" fontId="3" fillId="3" borderId="24" xfId="0" applyNumberFormat="1" applyFont="1" applyFill="1" applyBorder="1" applyAlignment="1">
      <alignment horizontal="center" vertical="center"/>
    </xf>
    <xf numFmtId="6" fontId="3" fillId="3" borderId="39" xfId="0" applyNumberFormat="1" applyFont="1" applyFill="1" applyBorder="1" applyAlignment="1">
      <alignment horizontal="center" vertical="center"/>
    </xf>
    <xf numFmtId="6" fontId="3" fillId="3" borderId="40" xfId="0" applyNumberFormat="1" applyFont="1" applyFill="1" applyBorder="1" applyAlignment="1">
      <alignment horizontal="center" vertical="center"/>
    </xf>
    <xf numFmtId="164" fontId="1" fillId="3" borderId="0" xfId="1" applyNumberFormat="1" applyFont="1" applyFill="1" applyBorder="1" applyAlignment="1">
      <alignment horizontal="center" vertical="center"/>
    </xf>
    <xf numFmtId="164" fontId="1" fillId="3" borderId="11" xfId="1" applyNumberFormat="1" applyFont="1" applyFill="1" applyBorder="1" applyAlignment="1">
      <alignment horizontal="center" vertical="center"/>
    </xf>
    <xf numFmtId="6" fontId="1" fillId="3" borderId="5" xfId="0" applyNumberFormat="1" applyFont="1" applyFill="1" applyBorder="1" applyAlignment="1">
      <alignment horizontal="center" vertical="center"/>
    </xf>
    <xf numFmtId="0" fontId="1" fillId="3" borderId="16" xfId="0" applyFont="1" applyFill="1" applyBorder="1" applyAlignment="1">
      <alignment horizontal="center" vertical="center"/>
    </xf>
    <xf numFmtId="0" fontId="17" fillId="2" borderId="0" xfId="0" applyFont="1" applyFill="1" applyAlignment="1">
      <alignment horizontal="left"/>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3" fillId="0" borderId="3" xfId="0" applyFont="1" applyBorder="1" applyAlignment="1">
      <alignment horizontal="left" vertical="top" wrapText="1"/>
    </xf>
    <xf numFmtId="0" fontId="1" fillId="3" borderId="38" xfId="0" applyFont="1" applyFill="1" applyBorder="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0" fillId="0" borderId="39" xfId="0" applyBorder="1" applyAlignment="1"/>
    <xf numFmtId="0" fontId="0" fillId="0" borderId="40" xfId="0" applyBorder="1" applyAlignment="1"/>
    <xf numFmtId="6" fontId="1" fillId="3" borderId="0" xfId="0" applyNumberFormat="1" applyFont="1" applyFill="1" applyAlignment="1">
      <alignment horizontal="center" vertical="center"/>
    </xf>
    <xf numFmtId="0" fontId="1" fillId="3" borderId="11" xfId="0" applyFont="1" applyFill="1" applyBorder="1" applyAlignment="1">
      <alignment horizontal="center" vertical="center"/>
    </xf>
    <xf numFmtId="6" fontId="0" fillId="0" borderId="1" xfId="0" applyNumberFormat="1" applyBorder="1" applyAlignment="1">
      <alignment horizontal="center"/>
    </xf>
    <xf numFmtId="6" fontId="0" fillId="0" borderId="2" xfId="0" applyNumberFormat="1" applyBorder="1" applyAlignment="1">
      <alignment horizontal="center"/>
    </xf>
    <xf numFmtId="0" fontId="0" fillId="0" borderId="22" xfId="0" applyBorder="1" applyAlignment="1">
      <alignment horizontal="center"/>
    </xf>
    <xf numFmtId="6" fontId="0" fillId="0" borderId="10" xfId="0" applyNumberFormat="1" applyBorder="1" applyAlignment="1">
      <alignment horizontal="center"/>
    </xf>
    <xf numFmtId="6" fontId="0" fillId="0" borderId="13" xfId="0" applyNumberFormat="1" applyBorder="1" applyAlignment="1">
      <alignment horizontal="center"/>
    </xf>
    <xf numFmtId="0" fontId="0" fillId="0" borderId="24" xfId="0"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6" fontId="3" fillId="0" borderId="7" xfId="0" applyNumberFormat="1" applyFont="1" applyBorder="1" applyAlignment="1">
      <alignment horizontal="center"/>
    </xf>
    <xf numFmtId="0" fontId="3" fillId="0" borderId="8" xfId="0" applyFont="1" applyBorder="1" applyAlignment="1">
      <alignment horizont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3" fillId="0" borderId="0" xfId="0" applyFont="1" applyAlignment="1">
      <alignment horizontal="left" vertical="top" wrapText="1" readingOrder="1"/>
    </xf>
    <xf numFmtId="6" fontId="0" fillId="0" borderId="2" xfId="0" applyNumberFormat="1" applyBorder="1" applyAlignment="1">
      <alignment horizontal="center" vertical="center"/>
    </xf>
    <xf numFmtId="6" fontId="0" fillId="0" borderId="12" xfId="0" applyNumberFormat="1" applyBorder="1" applyAlignment="1">
      <alignment horizontal="center" vertical="center"/>
    </xf>
    <xf numFmtId="6" fontId="0" fillId="0" borderId="28" xfId="0" applyNumberFormat="1" applyBorder="1" applyAlignment="1">
      <alignment horizontal="center" vertical="center"/>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27" xfId="0" applyFont="1" applyBorder="1" applyAlignment="1">
      <alignment horizontal="center" wrapText="1"/>
    </xf>
    <xf numFmtId="0" fontId="1" fillId="0" borderId="29" xfId="0" applyFont="1" applyBorder="1" applyAlignment="1">
      <alignment horizontal="center" wrapText="1"/>
    </xf>
    <xf numFmtId="0" fontId="0" fillId="0" borderId="30" xfId="0" applyBorder="1" applyAlignment="1"/>
    <xf numFmtId="0" fontId="0" fillId="0" borderId="31" xfId="0" applyBorder="1" applyAlignment="1"/>
    <xf numFmtId="0" fontId="0" fillId="0" borderId="1" xfId="0" applyBorder="1" applyAlignment="1">
      <alignment horizontal="center"/>
    </xf>
    <xf numFmtId="0" fontId="0" fillId="0" borderId="2" xfId="0"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ls.gov/ppi/ppi_dr.htm" TargetMode="External"/><Relationship Id="rId1" Type="http://schemas.openxmlformats.org/officeDocument/2006/relationships/hyperlink" Target="http://www.bls.gov/news.release/ppi.t0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21"/>
  <sheetViews>
    <sheetView workbookViewId="0">
      <selection activeCell="G14" sqref="G14"/>
    </sheetView>
  </sheetViews>
  <sheetFormatPr defaultRowHeight="15" x14ac:dyDescent="0.25"/>
  <cols>
    <col min="1" max="1" width="1.5703125" customWidth="1"/>
    <col min="2" max="2" width="3.5703125" customWidth="1"/>
    <col min="3" max="3" width="81" customWidth="1"/>
  </cols>
  <sheetData>
    <row r="1" spans="2:3" ht="48" customHeight="1" x14ac:dyDescent="0.3">
      <c r="B1" s="100" t="s">
        <v>0</v>
      </c>
      <c r="C1" s="100"/>
    </row>
    <row r="2" spans="2:3" ht="18.75" x14ac:dyDescent="0.3">
      <c r="B2" s="83" t="s">
        <v>1</v>
      </c>
    </row>
    <row r="3" spans="2:3" ht="46.5" x14ac:dyDescent="0.3">
      <c r="B3" s="50"/>
      <c r="C3" s="84" t="s">
        <v>2</v>
      </c>
    </row>
    <row r="4" spans="2:3" ht="69.75" customHeight="1" x14ac:dyDescent="0.3">
      <c r="B4" s="50"/>
      <c r="C4" s="84" t="s">
        <v>3</v>
      </c>
    </row>
    <row r="5" spans="2:3" ht="69.75" customHeight="1" x14ac:dyDescent="0.3">
      <c r="B5" s="50"/>
      <c r="C5" s="92" t="s">
        <v>4</v>
      </c>
    </row>
    <row r="6" spans="2:3" ht="28.5" customHeight="1" x14ac:dyDescent="0.3">
      <c r="B6" s="50"/>
      <c r="C6" s="99" t="s">
        <v>5</v>
      </c>
    </row>
    <row r="7" spans="2:3" ht="24" customHeight="1" x14ac:dyDescent="0.3">
      <c r="B7" s="83" t="s">
        <v>6</v>
      </c>
      <c r="C7" s="82"/>
    </row>
    <row r="8" spans="2:3" ht="10.5" customHeight="1" x14ac:dyDescent="0.25"/>
    <row r="9" spans="2:3" ht="18.75" customHeight="1" x14ac:dyDescent="0.25">
      <c r="B9" s="54">
        <v>1</v>
      </c>
      <c r="C9" s="53" t="s">
        <v>7</v>
      </c>
    </row>
    <row r="10" spans="2:3" ht="36" customHeight="1" x14ac:dyDescent="0.25">
      <c r="B10" s="54">
        <v>2</v>
      </c>
      <c r="C10" s="53" t="s">
        <v>8</v>
      </c>
    </row>
    <row r="11" spans="2:3" x14ac:dyDescent="0.25">
      <c r="B11" s="54">
        <v>3</v>
      </c>
      <c r="C11" s="53" t="s">
        <v>9</v>
      </c>
    </row>
    <row r="12" spans="2:3" ht="30" x14ac:dyDescent="0.25">
      <c r="B12" s="54">
        <v>4</v>
      </c>
      <c r="C12" s="53" t="s">
        <v>10</v>
      </c>
    </row>
    <row r="13" spans="2:3" ht="45" x14ac:dyDescent="0.25">
      <c r="B13" s="54">
        <v>5</v>
      </c>
      <c r="C13" s="53" t="s">
        <v>11</v>
      </c>
    </row>
    <row r="14" spans="2:3" x14ac:dyDescent="0.25">
      <c r="B14" s="54">
        <v>6</v>
      </c>
      <c r="C14" s="53" t="s">
        <v>12</v>
      </c>
    </row>
    <row r="15" spans="2:3" ht="19.5" customHeight="1" x14ac:dyDescent="0.25">
      <c r="B15" s="54">
        <v>7</v>
      </c>
      <c r="C15" s="53" t="s">
        <v>13</v>
      </c>
    </row>
    <row r="16" spans="2:3" ht="81" customHeight="1" x14ac:dyDescent="0.25">
      <c r="B16" s="54">
        <v>8</v>
      </c>
      <c r="C16" s="53" t="s">
        <v>14</v>
      </c>
    </row>
    <row r="17" spans="2:3" x14ac:dyDescent="0.25">
      <c r="B17" s="54">
        <v>9</v>
      </c>
      <c r="C17" s="53" t="s">
        <v>15</v>
      </c>
    </row>
    <row r="18" spans="2:3" ht="153.75" customHeight="1" x14ac:dyDescent="0.25">
      <c r="B18" s="54">
        <v>10</v>
      </c>
      <c r="C18" s="53" t="s">
        <v>16</v>
      </c>
    </row>
    <row r="19" spans="2:3" ht="35.25" customHeight="1" x14ac:dyDescent="0.25">
      <c r="B19" s="54">
        <v>11</v>
      </c>
      <c r="C19" s="53" t="s">
        <v>17</v>
      </c>
    </row>
    <row r="20" spans="2:3" x14ac:dyDescent="0.25">
      <c r="C20" s="53"/>
    </row>
    <row r="21" spans="2:3" x14ac:dyDescent="0.25">
      <c r="C21" s="53"/>
    </row>
  </sheetData>
  <mergeCells count="1">
    <mergeCell ref="B1:C1"/>
  </mergeCells>
  <pageMargins left="0.7" right="0.7" top="0.75" bottom="0.75" header="0.3" footer="0.3"/>
  <pageSetup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61"/>
  <sheetViews>
    <sheetView zoomScaleNormal="100" zoomScaleSheetLayoutView="100" workbookViewId="0">
      <selection activeCell="L6" sqref="L6"/>
    </sheetView>
  </sheetViews>
  <sheetFormatPr defaultRowHeight="15" x14ac:dyDescent="0.25"/>
  <cols>
    <col min="1" max="1" width="2.85546875" customWidth="1"/>
    <col min="2" max="2" width="28.42578125" customWidth="1"/>
    <col min="3" max="3" width="20.5703125" customWidth="1"/>
    <col min="4" max="4" width="8.7109375" customWidth="1"/>
    <col min="5" max="5" width="21.42578125" customWidth="1"/>
    <col min="6" max="6" width="8.42578125" customWidth="1"/>
    <col min="7" max="7" width="21.7109375" customWidth="1"/>
    <col min="8" max="8" width="10.7109375" bestFit="1" customWidth="1"/>
    <col min="10" max="10" width="10.7109375" bestFit="1" customWidth="1"/>
  </cols>
  <sheetData>
    <row r="1" spans="2:18" ht="21" x14ac:dyDescent="0.35">
      <c r="B1" s="57" t="s">
        <v>18</v>
      </c>
      <c r="F1" s="56" t="s">
        <v>19</v>
      </c>
      <c r="G1" s="49">
        <v>43195</v>
      </c>
      <c r="I1" s="47" t="s">
        <v>20</v>
      </c>
      <c r="J1" s="48" t="s">
        <v>21</v>
      </c>
    </row>
    <row r="2" spans="2:18" ht="18.75" x14ac:dyDescent="0.3">
      <c r="B2" s="2" t="s">
        <v>22</v>
      </c>
      <c r="C2" s="80">
        <v>1234</v>
      </c>
      <c r="F2" s="56" t="s">
        <v>23</v>
      </c>
      <c r="G2" s="49">
        <v>43195</v>
      </c>
    </row>
    <row r="4" spans="2:18" ht="56.25" customHeight="1" x14ac:dyDescent="0.25">
      <c r="B4" s="143" t="s">
        <v>24</v>
      </c>
      <c r="C4" s="144"/>
      <c r="D4" s="144"/>
      <c r="E4" s="144"/>
      <c r="F4" s="144"/>
      <c r="G4" s="145"/>
    </row>
    <row r="5" spans="2:18" ht="15.75" x14ac:dyDescent="0.25">
      <c r="B5" s="4" t="s">
        <v>25</v>
      </c>
      <c r="C5" s="55">
        <v>400</v>
      </c>
      <c r="D5" t="s">
        <v>26</v>
      </c>
      <c r="E5" s="55">
        <v>1800</v>
      </c>
      <c r="F5" t="s">
        <v>27</v>
      </c>
    </row>
    <row r="6" spans="2:18" x14ac:dyDescent="0.25">
      <c r="B6" t="s">
        <v>28</v>
      </c>
      <c r="C6" s="142" t="s">
        <v>29</v>
      </c>
      <c r="D6" s="142"/>
      <c r="E6" s="142"/>
      <c r="F6" t="s">
        <v>30</v>
      </c>
    </row>
    <row r="8" spans="2:18" ht="17.25" customHeight="1" x14ac:dyDescent="0.25">
      <c r="B8" s="109" t="s">
        <v>31</v>
      </c>
      <c r="C8" s="110" t="s">
        <v>32</v>
      </c>
      <c r="D8" s="110"/>
      <c r="E8" s="110"/>
      <c r="F8" s="110"/>
      <c r="G8" s="110"/>
    </row>
    <row r="9" spans="2:18" x14ac:dyDescent="0.25">
      <c r="B9" s="109"/>
      <c r="C9" s="111" t="s">
        <v>33</v>
      </c>
      <c r="D9" s="111"/>
      <c r="E9" s="111"/>
      <c r="F9" s="111"/>
      <c r="G9" s="111"/>
    </row>
    <row r="10" spans="2:18" x14ac:dyDescent="0.25">
      <c r="B10" s="12" t="s">
        <v>34</v>
      </c>
      <c r="C10" s="46"/>
      <c r="D10" s="46"/>
      <c r="E10" s="46"/>
      <c r="F10" s="46"/>
      <c r="G10" s="46"/>
      <c r="K10" s="101"/>
      <c r="L10" s="101"/>
      <c r="M10" s="101"/>
      <c r="N10" s="101"/>
    </row>
    <row r="11" spans="2:18" x14ac:dyDescent="0.25">
      <c r="B11" s="102" t="s">
        <v>35</v>
      </c>
      <c r="C11" s="102"/>
      <c r="D11" s="102"/>
      <c r="E11" s="102"/>
      <c r="F11" s="102"/>
      <c r="G11" s="102"/>
    </row>
    <row r="12" spans="2:18" ht="16.5" customHeight="1" x14ac:dyDescent="0.25">
      <c r="B12" s="103" t="s">
        <v>36</v>
      </c>
      <c r="C12" s="103"/>
      <c r="D12" s="103"/>
      <c r="E12" s="103"/>
      <c r="F12" s="103"/>
      <c r="G12" s="103"/>
    </row>
    <row r="13" spans="2:18" ht="15.75" thickBot="1" x14ac:dyDescent="0.3">
      <c r="B13" s="45"/>
      <c r="C13" s="45"/>
      <c r="D13" s="45"/>
      <c r="E13" s="45"/>
      <c r="F13" s="45"/>
      <c r="G13" s="45"/>
      <c r="I13" t="s">
        <v>1</v>
      </c>
    </row>
    <row r="14" spans="2:18" ht="46.5" customHeight="1" thickBot="1" x14ac:dyDescent="0.3">
      <c r="B14" s="11" t="s">
        <v>37</v>
      </c>
      <c r="C14" s="43">
        <f>G21</f>
        <v>51401</v>
      </c>
      <c r="D14" s="42" t="s">
        <v>38</v>
      </c>
      <c r="E14" s="44">
        <f>G36</f>
        <v>151452.60685767967</v>
      </c>
      <c r="F14" s="41" t="s">
        <v>39</v>
      </c>
      <c r="G14" s="52">
        <f>+C14/E14</f>
        <v>0.33938669704313262</v>
      </c>
      <c r="H14" s="7"/>
      <c r="I14" s="105" t="s">
        <v>2</v>
      </c>
      <c r="J14" s="105"/>
      <c r="K14" s="105"/>
      <c r="L14" s="105"/>
      <c r="M14" s="105"/>
      <c r="N14" s="105"/>
      <c r="O14" s="105"/>
      <c r="P14" s="105"/>
      <c r="Q14" s="105"/>
      <c r="R14" s="105"/>
    </row>
    <row r="15" spans="2:18" ht="79.5" customHeight="1" thickBot="1" x14ac:dyDescent="0.3">
      <c r="B15" s="104" t="str">
        <f>IF(G14&gt;0.5,IF(G14&gt;0.749999,"Result:  Engine may be reconstructed + New Date of Manufacture, submit applicability determination","Result:  Engine may be reconstructed, submit applicability determination"),"Result:  Engine is below reconstruction criteria")</f>
        <v>Result:  Engine is below reconstruction criteria</v>
      </c>
      <c r="C15" s="104"/>
      <c r="D15" s="104"/>
      <c r="E15" s="104"/>
      <c r="F15" s="104"/>
      <c r="G15" s="104"/>
      <c r="I15" s="105" t="s">
        <v>3</v>
      </c>
      <c r="J15" s="105"/>
      <c r="K15" s="105"/>
      <c r="L15" s="105"/>
      <c r="M15" s="105"/>
      <c r="N15" s="105"/>
      <c r="O15" s="105"/>
      <c r="P15" s="105"/>
      <c r="Q15" s="105"/>
      <c r="R15" s="105"/>
    </row>
    <row r="16" spans="2:18" ht="18.75" x14ac:dyDescent="0.3">
      <c r="B16" s="58" t="s">
        <v>40</v>
      </c>
      <c r="C16" s="59"/>
      <c r="D16" s="59"/>
      <c r="E16" s="59"/>
      <c r="F16" s="59"/>
      <c r="G16" s="60" t="s">
        <v>41</v>
      </c>
    </row>
    <row r="17" spans="2:18" ht="30" customHeight="1" x14ac:dyDescent="0.25">
      <c r="B17" s="107" t="s">
        <v>42</v>
      </c>
      <c r="C17" s="108"/>
      <c r="D17" s="108"/>
      <c r="E17" s="108"/>
      <c r="F17" s="61"/>
      <c r="G17" s="62">
        <v>50000</v>
      </c>
      <c r="I17" s="166" t="s">
        <v>4</v>
      </c>
      <c r="J17" s="166"/>
      <c r="K17" s="166"/>
      <c r="L17" s="166"/>
      <c r="M17" s="166"/>
      <c r="N17" s="166"/>
      <c r="O17" s="166"/>
      <c r="P17" s="166"/>
      <c r="Q17" s="166"/>
      <c r="R17" s="166"/>
    </row>
    <row r="18" spans="2:18" ht="30" customHeight="1" x14ac:dyDescent="0.25">
      <c r="B18" s="107" t="s">
        <v>43</v>
      </c>
      <c r="C18" s="108"/>
      <c r="D18" s="108"/>
      <c r="E18" s="108"/>
      <c r="F18" s="61"/>
      <c r="G18" s="62">
        <v>351</v>
      </c>
      <c r="I18" s="166"/>
      <c r="J18" s="166"/>
      <c r="K18" s="166"/>
      <c r="L18" s="166"/>
      <c r="M18" s="166"/>
      <c r="N18" s="166"/>
      <c r="O18" s="166"/>
      <c r="P18" s="166"/>
      <c r="Q18" s="166"/>
      <c r="R18" s="166"/>
    </row>
    <row r="19" spans="2:18" ht="30" customHeight="1" x14ac:dyDescent="0.25">
      <c r="B19" s="107" t="s">
        <v>44</v>
      </c>
      <c r="C19" s="108"/>
      <c r="D19" s="108"/>
      <c r="E19" s="108"/>
      <c r="F19" s="61"/>
      <c r="G19" s="62">
        <v>500</v>
      </c>
      <c r="I19" s="166"/>
      <c r="J19" s="166"/>
      <c r="K19" s="166"/>
      <c r="L19" s="166"/>
      <c r="M19" s="166"/>
      <c r="N19" s="166"/>
      <c r="O19" s="166"/>
      <c r="P19" s="166"/>
      <c r="Q19" s="166"/>
      <c r="R19" s="166"/>
    </row>
    <row r="20" spans="2:18" ht="30" customHeight="1" x14ac:dyDescent="0.25">
      <c r="B20" s="107" t="s">
        <v>45</v>
      </c>
      <c r="C20" s="108"/>
      <c r="D20" s="108"/>
      <c r="E20" s="108"/>
      <c r="F20" s="61"/>
      <c r="G20" s="62">
        <v>550</v>
      </c>
      <c r="I20" s="166"/>
      <c r="J20" s="166"/>
      <c r="K20" s="166"/>
      <c r="L20" s="166"/>
      <c r="M20" s="166"/>
      <c r="N20" s="166"/>
      <c r="O20" s="166"/>
      <c r="P20" s="166"/>
      <c r="Q20" s="166"/>
      <c r="R20" s="166"/>
    </row>
    <row r="21" spans="2:18" ht="19.5" customHeight="1" thickBot="1" x14ac:dyDescent="0.35">
      <c r="B21" s="112" t="s">
        <v>46</v>
      </c>
      <c r="C21" s="113"/>
      <c r="D21" s="63"/>
      <c r="E21" s="63"/>
      <c r="F21" s="63"/>
      <c r="G21" s="64">
        <f>SUM(G17:G20)</f>
        <v>51401</v>
      </c>
      <c r="I21" s="166"/>
      <c r="J21" s="166"/>
      <c r="K21" s="166"/>
      <c r="L21" s="166"/>
      <c r="M21" s="166"/>
      <c r="N21" s="166"/>
      <c r="O21" s="166"/>
      <c r="P21" s="166"/>
      <c r="Q21" s="166"/>
      <c r="R21" s="166"/>
    </row>
    <row r="22" spans="2:18" ht="10.5" customHeight="1" thickBot="1" x14ac:dyDescent="0.3">
      <c r="B22" s="27"/>
      <c r="C22" s="28"/>
      <c r="I22" s="166"/>
      <c r="J22" s="166"/>
      <c r="K22" s="166"/>
      <c r="L22" s="166"/>
      <c r="M22" s="166"/>
      <c r="N22" s="166"/>
      <c r="O22" s="166"/>
      <c r="P22" s="166"/>
      <c r="Q22" s="166"/>
      <c r="R22" s="166"/>
    </row>
    <row r="23" spans="2:18" ht="18.75" x14ac:dyDescent="0.3">
      <c r="B23" s="65" t="s">
        <v>47</v>
      </c>
      <c r="C23" s="66"/>
      <c r="D23" s="66"/>
      <c r="E23" s="66"/>
      <c r="F23" s="66"/>
      <c r="G23" s="67"/>
      <c r="I23" s="166"/>
      <c r="J23" s="166"/>
      <c r="K23" s="166"/>
      <c r="L23" s="166"/>
      <c r="M23" s="166"/>
      <c r="N23" s="166"/>
      <c r="O23" s="166"/>
      <c r="P23" s="166"/>
      <c r="Q23" s="166"/>
      <c r="R23" s="166"/>
    </row>
    <row r="24" spans="2:18" ht="30.75" customHeight="1" x14ac:dyDescent="0.25">
      <c r="B24" s="123" t="s">
        <v>48</v>
      </c>
      <c r="C24" s="124"/>
      <c r="D24" s="124"/>
      <c r="E24" s="124"/>
      <c r="F24" s="124"/>
      <c r="G24" s="125"/>
      <c r="I24" s="166"/>
      <c r="J24" s="166"/>
      <c r="K24" s="166"/>
      <c r="L24" s="166"/>
      <c r="M24" s="166"/>
      <c r="N24" s="166"/>
      <c r="O24" s="166"/>
      <c r="P24" s="166"/>
      <c r="Q24" s="166"/>
      <c r="R24" s="166"/>
    </row>
    <row r="25" spans="2:18" ht="24.75" customHeight="1" x14ac:dyDescent="0.25">
      <c r="B25" s="114" t="s">
        <v>49</v>
      </c>
      <c r="C25" s="115"/>
      <c r="D25" s="116"/>
      <c r="E25" s="117" t="s">
        <v>50</v>
      </c>
      <c r="F25" s="115"/>
      <c r="G25" s="68" t="s">
        <v>41</v>
      </c>
    </row>
    <row r="26" spans="2:18" ht="24.75" customHeight="1" x14ac:dyDescent="0.25">
      <c r="B26" s="118" t="s">
        <v>51</v>
      </c>
      <c r="C26" s="119"/>
      <c r="D26" s="120"/>
      <c r="E26" s="121" t="s">
        <v>52</v>
      </c>
      <c r="F26" s="122"/>
      <c r="G26" s="69">
        <v>85000</v>
      </c>
    </row>
    <row r="27" spans="2:18" ht="15.75" customHeight="1" x14ac:dyDescent="0.25">
      <c r="B27" s="146" t="s">
        <v>53</v>
      </c>
      <c r="C27" s="147"/>
      <c r="D27" s="148"/>
      <c r="E27" s="129" t="s">
        <v>54</v>
      </c>
      <c r="F27" s="130"/>
      <c r="G27" s="135">
        <f>IF(E27="Generic Factors",C28,C29)</f>
        <v>46800</v>
      </c>
    </row>
    <row r="28" spans="2:18" ht="15.75" customHeight="1" x14ac:dyDescent="0.25">
      <c r="B28" s="70" t="s">
        <v>55</v>
      </c>
      <c r="C28" s="138">
        <f>IF($C$5&gt;1750,"error",VLOOKUP($C$5,'Reference Tables'!$B$5:$E$9,3,TRUE)*$C$5)</f>
        <v>46800</v>
      </c>
      <c r="D28" s="139"/>
      <c r="E28" s="131"/>
      <c r="F28" s="132"/>
      <c r="G28" s="149"/>
    </row>
    <row r="29" spans="2:18" ht="15.75" customHeight="1" x14ac:dyDescent="0.25">
      <c r="B29" s="70" t="s">
        <v>56</v>
      </c>
      <c r="C29" s="151">
        <f>+E47</f>
        <v>0</v>
      </c>
      <c r="D29" s="152"/>
      <c r="E29" s="133"/>
      <c r="F29" s="134"/>
      <c r="G29" s="150"/>
    </row>
    <row r="30" spans="2:18" ht="35.25" customHeight="1" x14ac:dyDescent="0.25">
      <c r="B30" s="126" t="s">
        <v>57</v>
      </c>
      <c r="C30" s="127"/>
      <c r="D30" s="128"/>
      <c r="E30" s="129" t="s">
        <v>54</v>
      </c>
      <c r="F30" s="130"/>
      <c r="G30" s="135">
        <f>IF(E30="Generic Factors",C31,C32)</f>
        <v>8400</v>
      </c>
    </row>
    <row r="31" spans="2:18" x14ac:dyDescent="0.25">
      <c r="B31" s="70" t="s">
        <v>55</v>
      </c>
      <c r="C31" s="138">
        <f>IF($C$5&gt;1750,"error",VLOOKUP($C$5,'Reference Tables'!$B$5:$E$9,4,TRUE)*$C$5)</f>
        <v>8400</v>
      </c>
      <c r="D31" s="139"/>
      <c r="E31" s="131"/>
      <c r="F31" s="132"/>
      <c r="G31" s="136"/>
    </row>
    <row r="32" spans="2:18" x14ac:dyDescent="0.25">
      <c r="B32" s="71" t="s">
        <v>58</v>
      </c>
      <c r="C32" s="140">
        <f>+E59</f>
        <v>0</v>
      </c>
      <c r="D32" s="141"/>
      <c r="E32" s="133"/>
      <c r="F32" s="134"/>
      <c r="G32" s="137"/>
    </row>
    <row r="33" spans="2:7" ht="26.25" customHeight="1" x14ac:dyDescent="0.25">
      <c r="B33" s="72" t="s">
        <v>59</v>
      </c>
      <c r="C33" s="21"/>
      <c r="D33" s="22"/>
      <c r="E33" s="22"/>
      <c r="F33" s="22"/>
      <c r="G33" s="73">
        <f>+G27+G30</f>
        <v>55200</v>
      </c>
    </row>
    <row r="34" spans="2:7" ht="21" customHeight="1" x14ac:dyDescent="0.25">
      <c r="B34" s="75" t="s">
        <v>60</v>
      </c>
      <c r="C34" s="76"/>
      <c r="D34" s="77"/>
      <c r="E34" s="77"/>
      <c r="F34" s="77"/>
      <c r="G34" s="78">
        <f>IF(G2&lt;1/1/2006,"error",VLOOKUP(G2,'Reference Tables'!B16:C28,2,TRUE)/'Reference Tables'!C19)</f>
        <v>1.2038515735086897</v>
      </c>
    </row>
    <row r="35" spans="2:7" ht="26.25" customHeight="1" x14ac:dyDescent="0.25">
      <c r="B35" s="74" t="s">
        <v>61</v>
      </c>
      <c r="C35" s="23"/>
      <c r="D35" s="24"/>
      <c r="E35" s="24"/>
      <c r="F35" s="24"/>
      <c r="G35" s="79">
        <f>+G33*G34</f>
        <v>66452.606857679668</v>
      </c>
    </row>
    <row r="36" spans="2:7" ht="26.25" customHeight="1" thickBot="1" x14ac:dyDescent="0.35">
      <c r="B36" s="17" t="s">
        <v>62</v>
      </c>
      <c r="C36" s="18"/>
      <c r="D36" s="19"/>
      <c r="E36" s="19"/>
      <c r="F36" s="19"/>
      <c r="G36" s="20">
        <f>+G26+G35</f>
        <v>151452.60685767967</v>
      </c>
    </row>
    <row r="37" spans="2:7" ht="15" customHeight="1" x14ac:dyDescent="0.25">
      <c r="B37" s="3"/>
      <c r="C37" s="13"/>
      <c r="D37" s="14"/>
      <c r="E37" s="14"/>
      <c r="F37" s="14"/>
      <c r="G37" s="14"/>
    </row>
    <row r="38" spans="2:7" ht="15" customHeight="1" thickBot="1" x14ac:dyDescent="0.3">
      <c r="B38" s="3"/>
      <c r="C38" s="13"/>
      <c r="D38" s="14"/>
      <c r="E38" s="14"/>
      <c r="F38" s="14"/>
      <c r="G38" s="14"/>
    </row>
    <row r="39" spans="2:7" ht="39.75" customHeight="1" thickBot="1" x14ac:dyDescent="0.35">
      <c r="B39" s="163" t="s">
        <v>63</v>
      </c>
      <c r="C39" s="164"/>
      <c r="D39" s="164"/>
      <c r="E39" s="164"/>
      <c r="F39" s="164"/>
      <c r="G39" s="165"/>
    </row>
    <row r="40" spans="2:7" ht="50.25" customHeight="1" thickBot="1" x14ac:dyDescent="0.3">
      <c r="B40" s="29" t="s">
        <v>64</v>
      </c>
      <c r="C40" s="34" t="s">
        <v>65</v>
      </c>
      <c r="D40" s="34" t="s">
        <v>66</v>
      </c>
      <c r="E40" s="173" t="s">
        <v>67</v>
      </c>
      <c r="F40" s="174"/>
      <c r="G40" s="175"/>
    </row>
    <row r="41" spans="2:7" ht="30.75" thickTop="1" x14ac:dyDescent="0.25">
      <c r="B41" s="30" t="s">
        <v>68</v>
      </c>
      <c r="C41" s="5"/>
      <c r="D41" s="5"/>
      <c r="E41" s="176"/>
      <c r="F41" s="177"/>
      <c r="G41" s="155"/>
    </row>
    <row r="42" spans="2:7" x14ac:dyDescent="0.25">
      <c r="B42" s="31" t="s">
        <v>69</v>
      </c>
      <c r="C42" s="86">
        <v>0</v>
      </c>
      <c r="D42" s="87">
        <v>0</v>
      </c>
      <c r="E42" s="153">
        <f>C42*D42</f>
        <v>0</v>
      </c>
      <c r="F42" s="154"/>
      <c r="G42" s="155"/>
    </row>
    <row r="43" spans="2:7" x14ac:dyDescent="0.25">
      <c r="B43" s="31" t="s">
        <v>70</v>
      </c>
      <c r="C43" s="86">
        <v>0</v>
      </c>
      <c r="D43" s="87">
        <v>0</v>
      </c>
      <c r="E43" s="153">
        <f>C43*D43</f>
        <v>0</v>
      </c>
      <c r="F43" s="154"/>
      <c r="G43" s="155"/>
    </row>
    <row r="44" spans="2:7" ht="30" x14ac:dyDescent="0.25">
      <c r="B44" s="32" t="s">
        <v>71</v>
      </c>
      <c r="C44" s="86">
        <v>0</v>
      </c>
      <c r="D44" s="88">
        <v>0</v>
      </c>
      <c r="E44" s="153">
        <f>C44*D44</f>
        <v>0</v>
      </c>
      <c r="F44" s="154"/>
      <c r="G44" s="155"/>
    </row>
    <row r="45" spans="2:7" ht="30" x14ac:dyDescent="0.25">
      <c r="B45" s="32" t="s">
        <v>72</v>
      </c>
      <c r="C45" s="86">
        <v>0</v>
      </c>
      <c r="D45" s="87">
        <v>0</v>
      </c>
      <c r="E45" s="153">
        <f>C45*D45</f>
        <v>0</v>
      </c>
      <c r="F45" s="154"/>
      <c r="G45" s="155"/>
    </row>
    <row r="46" spans="2:7" ht="15.75" thickBot="1" x14ac:dyDescent="0.3">
      <c r="B46" s="33" t="s">
        <v>73</v>
      </c>
      <c r="C46" s="89">
        <v>0</v>
      </c>
      <c r="D46" s="90">
        <v>0</v>
      </c>
      <c r="E46" s="156">
        <f>C46*D46</f>
        <v>0</v>
      </c>
      <c r="F46" s="157"/>
      <c r="G46" s="158"/>
    </row>
    <row r="47" spans="2:7" ht="30" customHeight="1" thickBot="1" x14ac:dyDescent="0.3">
      <c r="B47" s="159" t="s">
        <v>74</v>
      </c>
      <c r="C47" s="160"/>
      <c r="D47" s="160"/>
      <c r="E47" s="161">
        <f>SUM(E42:G46)</f>
        <v>0</v>
      </c>
      <c r="F47" s="161"/>
      <c r="G47" s="162"/>
    </row>
    <row r="48" spans="2:7" ht="17.25" customHeight="1" x14ac:dyDescent="0.25">
      <c r="B48" s="36"/>
      <c r="C48" s="36"/>
      <c r="D48" s="36"/>
      <c r="E48" s="37"/>
      <c r="F48" s="37"/>
      <c r="G48" s="38"/>
    </row>
    <row r="49" spans="2:10" ht="37.5" customHeight="1" x14ac:dyDescent="0.25">
      <c r="B49" s="106" t="s">
        <v>75</v>
      </c>
      <c r="C49" s="106"/>
      <c r="D49" s="106"/>
      <c r="E49" s="106"/>
      <c r="F49" s="106"/>
      <c r="G49" s="106"/>
    </row>
    <row r="50" spans="2:10" ht="16.5" thickBot="1" x14ac:dyDescent="0.3">
      <c r="B50" s="39"/>
      <c r="C50" s="39"/>
      <c r="D50" s="39"/>
      <c r="E50" s="40"/>
      <c r="F50" s="40"/>
      <c r="G50" s="40"/>
    </row>
    <row r="51" spans="2:10" ht="44.25" customHeight="1" thickBot="1" x14ac:dyDescent="0.35">
      <c r="B51" s="163" t="s">
        <v>76</v>
      </c>
      <c r="C51" s="164"/>
      <c r="D51" s="164"/>
      <c r="E51" s="164"/>
      <c r="F51" s="164"/>
      <c r="G51" s="165"/>
    </row>
    <row r="52" spans="2:10" ht="50.25" customHeight="1" thickBot="1" x14ac:dyDescent="0.4">
      <c r="B52" s="35" t="s">
        <v>77</v>
      </c>
      <c r="C52" s="34" t="s">
        <v>65</v>
      </c>
      <c r="D52" s="34" t="s">
        <v>66</v>
      </c>
      <c r="E52" s="170" t="s">
        <v>78</v>
      </c>
      <c r="F52" s="171"/>
      <c r="G52" s="172"/>
      <c r="J52" s="8"/>
    </row>
    <row r="53" spans="2:10" ht="15.75" thickTop="1" x14ac:dyDescent="0.25">
      <c r="B53" s="31" t="s">
        <v>79</v>
      </c>
      <c r="C53" s="86">
        <v>0</v>
      </c>
      <c r="D53" s="91">
        <v>0.25</v>
      </c>
      <c r="E53" s="167">
        <f>+C53*D53</f>
        <v>0</v>
      </c>
      <c r="F53" s="168"/>
      <c r="G53" s="169"/>
      <c r="J53" s="9"/>
    </row>
    <row r="54" spans="2:10" x14ac:dyDescent="0.25">
      <c r="B54" s="31" t="s">
        <v>80</v>
      </c>
      <c r="C54" s="86">
        <v>0</v>
      </c>
      <c r="D54" s="91">
        <v>0.25</v>
      </c>
      <c r="E54" s="167">
        <f t="shared" ref="E54:E57" si="0">+C54*D54</f>
        <v>0</v>
      </c>
      <c r="F54" s="168"/>
      <c r="G54" s="169"/>
      <c r="J54" s="9"/>
    </row>
    <row r="55" spans="2:10" x14ac:dyDescent="0.25">
      <c r="B55" s="32" t="s">
        <v>81</v>
      </c>
      <c r="C55" s="86">
        <v>0</v>
      </c>
      <c r="D55" s="91">
        <v>0.25</v>
      </c>
      <c r="E55" s="167">
        <f t="shared" si="0"/>
        <v>0</v>
      </c>
      <c r="F55" s="168"/>
      <c r="G55" s="169"/>
      <c r="J55" s="9"/>
    </row>
    <row r="56" spans="2:10" x14ac:dyDescent="0.25">
      <c r="B56" s="32" t="s">
        <v>82</v>
      </c>
      <c r="C56" s="86">
        <v>0</v>
      </c>
      <c r="D56" s="91">
        <v>1</v>
      </c>
      <c r="E56" s="167">
        <f t="shared" si="0"/>
        <v>0</v>
      </c>
      <c r="F56" s="168"/>
      <c r="G56" s="169"/>
      <c r="J56" s="9"/>
    </row>
    <row r="57" spans="2:10" x14ac:dyDescent="0.25">
      <c r="B57" s="32" t="s">
        <v>83</v>
      </c>
      <c r="C57" s="86">
        <v>0</v>
      </c>
      <c r="D57" s="91">
        <v>1</v>
      </c>
      <c r="E57" s="167">
        <f t="shared" si="0"/>
        <v>0</v>
      </c>
      <c r="F57" s="168"/>
      <c r="G57" s="169"/>
      <c r="J57" s="9"/>
    </row>
    <row r="58" spans="2:10" ht="15.75" thickBot="1" x14ac:dyDescent="0.3">
      <c r="B58" s="32" t="s">
        <v>84</v>
      </c>
      <c r="C58" s="86">
        <v>0</v>
      </c>
      <c r="D58" s="91">
        <v>1</v>
      </c>
      <c r="E58" s="167">
        <f>+C58*D58</f>
        <v>0</v>
      </c>
      <c r="F58" s="168"/>
      <c r="G58" s="169"/>
      <c r="J58" s="9"/>
    </row>
    <row r="59" spans="2:10" ht="46.5" customHeight="1" thickBot="1" x14ac:dyDescent="0.3">
      <c r="B59" s="159" t="s">
        <v>85</v>
      </c>
      <c r="C59" s="160"/>
      <c r="D59" s="160"/>
      <c r="E59" s="161">
        <f>SUM(E53:G58)</f>
        <v>0</v>
      </c>
      <c r="F59" s="161"/>
      <c r="G59" s="162"/>
      <c r="J59" s="9"/>
    </row>
    <row r="60" spans="2:10" x14ac:dyDescent="0.25">
      <c r="G60" s="1"/>
      <c r="J60" s="3"/>
    </row>
    <row r="61" spans="2:10" ht="36.75" customHeight="1" x14ac:dyDescent="0.25">
      <c r="B61" s="106" t="s">
        <v>75</v>
      </c>
      <c r="C61" s="106"/>
      <c r="D61" s="106"/>
      <c r="E61" s="106"/>
      <c r="F61" s="106"/>
      <c r="G61" s="106"/>
    </row>
  </sheetData>
  <mergeCells count="54">
    <mergeCell ref="I17:R24"/>
    <mergeCell ref="B59:D59"/>
    <mergeCell ref="E59:G59"/>
    <mergeCell ref="E53:G53"/>
    <mergeCell ref="E54:G54"/>
    <mergeCell ref="E55:G55"/>
    <mergeCell ref="E56:G56"/>
    <mergeCell ref="E57:G57"/>
    <mergeCell ref="E58:G58"/>
    <mergeCell ref="E52:G52"/>
    <mergeCell ref="B39:G39"/>
    <mergeCell ref="E40:G40"/>
    <mergeCell ref="E41:G41"/>
    <mergeCell ref="E42:G42"/>
    <mergeCell ref="E43:G43"/>
    <mergeCell ref="E44:G44"/>
    <mergeCell ref="E45:G45"/>
    <mergeCell ref="E46:G46"/>
    <mergeCell ref="B47:D47"/>
    <mergeCell ref="E47:G47"/>
    <mergeCell ref="B51:G51"/>
    <mergeCell ref="B49:G49"/>
    <mergeCell ref="B27:D27"/>
    <mergeCell ref="E27:F29"/>
    <mergeCell ref="G27:G29"/>
    <mergeCell ref="C28:D28"/>
    <mergeCell ref="C29:D29"/>
    <mergeCell ref="C6:E6"/>
    <mergeCell ref="B17:E17"/>
    <mergeCell ref="B18:E18"/>
    <mergeCell ref="B19:E19"/>
    <mergeCell ref="B4:G4"/>
    <mergeCell ref="B61:G61"/>
    <mergeCell ref="B20:E20"/>
    <mergeCell ref="B8:B9"/>
    <mergeCell ref="C8:G8"/>
    <mergeCell ref="C9:G9"/>
    <mergeCell ref="B21:C21"/>
    <mergeCell ref="B25:D25"/>
    <mergeCell ref="E25:F25"/>
    <mergeCell ref="B26:D26"/>
    <mergeCell ref="E26:F26"/>
    <mergeCell ref="B24:G24"/>
    <mergeCell ref="B30:D30"/>
    <mergeCell ref="E30:F32"/>
    <mergeCell ref="G30:G32"/>
    <mergeCell ref="C31:D31"/>
    <mergeCell ref="C32:D32"/>
    <mergeCell ref="K10:N10"/>
    <mergeCell ref="B11:G11"/>
    <mergeCell ref="B12:G12"/>
    <mergeCell ref="B15:G15"/>
    <mergeCell ref="I14:R14"/>
    <mergeCell ref="I15:R15"/>
  </mergeCells>
  <dataValidations count="4">
    <dataValidation type="date" operator="greaterThan" allowBlank="1" showInputMessage="1" showErrorMessage="1" sqref="G2" xr:uid="{00000000-0002-0000-0100-000000000000}">
      <formula1>38718</formula1>
    </dataValidation>
    <dataValidation allowBlank="1" showInputMessage="1" showErrorMessage="1" promptTitle="No Direct Input" prompt="Determined by Method selected" sqref="G27:G32" xr:uid="{00000000-0002-0000-0100-000001000000}"/>
    <dataValidation type="list" allowBlank="1" showInputMessage="1" showErrorMessage="1" sqref="E27 E30" xr:uid="{00000000-0002-0000-0100-000002000000}">
      <formula1>method</formula1>
    </dataValidation>
    <dataValidation type="list" allowBlank="1" showInputMessage="1" showErrorMessage="1" sqref="C6" xr:uid="{00000000-0002-0000-0100-000003000000}">
      <formula1>overhaultype</formula1>
    </dataValidation>
  </dataValidations>
  <pageMargins left="0.7" right="0.7" top="0.75" bottom="0.75" header="0.3" footer="0.3"/>
  <pageSetup scale="82" fitToHeight="2" orientation="portrait" r:id="rId1"/>
  <rowBreaks count="1" manualBreakCount="1">
    <brk id="36" min="1"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44"/>
  <sheetViews>
    <sheetView tabSelected="1" workbookViewId="0">
      <selection activeCell="D24" sqref="D24"/>
    </sheetView>
  </sheetViews>
  <sheetFormatPr defaultRowHeight="15" x14ac:dyDescent="0.25"/>
  <cols>
    <col min="1" max="1" width="5.7109375" customWidth="1"/>
    <col min="4" max="4" width="11.42578125" customWidth="1"/>
    <col min="5" max="5" width="14.42578125" customWidth="1"/>
  </cols>
  <sheetData>
    <row r="1" spans="2:5" ht="18.75" x14ac:dyDescent="0.3">
      <c r="B1" s="81" t="s">
        <v>86</v>
      </c>
    </row>
    <row r="3" spans="2:5" x14ac:dyDescent="0.25">
      <c r="B3" s="176" t="s">
        <v>87</v>
      </c>
      <c r="C3" s="176"/>
      <c r="D3" s="176"/>
      <c r="E3" s="176"/>
    </row>
    <row r="4" spans="2:5" ht="56.25" customHeight="1" x14ac:dyDescent="0.25">
      <c r="B4" s="10" t="s">
        <v>88</v>
      </c>
      <c r="C4" s="10" t="s">
        <v>89</v>
      </c>
      <c r="D4" s="15" t="s">
        <v>90</v>
      </c>
      <c r="E4" s="15" t="s">
        <v>91</v>
      </c>
    </row>
    <row r="5" spans="2:5" x14ac:dyDescent="0.25">
      <c r="B5" s="10">
        <v>0</v>
      </c>
      <c r="C5" s="10">
        <v>99</v>
      </c>
      <c r="D5" s="16">
        <v>231</v>
      </c>
      <c r="E5" s="16">
        <v>48</v>
      </c>
    </row>
    <row r="6" spans="2:5" x14ac:dyDescent="0.25">
      <c r="B6" s="10">
        <v>100</v>
      </c>
      <c r="C6" s="10">
        <v>199</v>
      </c>
      <c r="D6" s="16">
        <v>169</v>
      </c>
      <c r="E6" s="16">
        <v>43</v>
      </c>
    </row>
    <row r="7" spans="2:5" x14ac:dyDescent="0.25">
      <c r="B7" s="10">
        <v>200</v>
      </c>
      <c r="C7" s="10">
        <v>499</v>
      </c>
      <c r="D7" s="16">
        <v>117</v>
      </c>
      <c r="E7" s="16">
        <v>21</v>
      </c>
    </row>
    <row r="8" spans="2:5" x14ac:dyDescent="0.25">
      <c r="B8" s="10">
        <v>500</v>
      </c>
      <c r="C8" s="10">
        <v>999</v>
      </c>
      <c r="D8" s="16">
        <v>114</v>
      </c>
      <c r="E8" s="16">
        <v>15</v>
      </c>
    </row>
    <row r="9" spans="2:5" x14ac:dyDescent="0.25">
      <c r="B9" s="10">
        <v>1000</v>
      </c>
      <c r="C9" s="10">
        <v>1750</v>
      </c>
      <c r="D9" s="16">
        <v>78</v>
      </c>
      <c r="E9" s="16">
        <v>11</v>
      </c>
    </row>
    <row r="11" spans="2:5" x14ac:dyDescent="0.25">
      <c r="B11" t="s">
        <v>92</v>
      </c>
    </row>
    <row r="12" spans="2:5" x14ac:dyDescent="0.25">
      <c r="B12" t="s">
        <v>93</v>
      </c>
      <c r="D12" s="98" t="s">
        <v>94</v>
      </c>
    </row>
    <row r="13" spans="2:5" x14ac:dyDescent="0.25">
      <c r="B13" t="s">
        <v>95</v>
      </c>
      <c r="D13" s="98" t="s">
        <v>96</v>
      </c>
    </row>
    <row r="14" spans="2:5" x14ac:dyDescent="0.25">
      <c r="B14" s="176" t="s">
        <v>97</v>
      </c>
      <c r="C14" s="176"/>
    </row>
    <row r="15" spans="2:5" x14ac:dyDescent="0.25">
      <c r="B15" s="6" t="s">
        <v>98</v>
      </c>
      <c r="C15" s="6" t="s">
        <v>99</v>
      </c>
    </row>
    <row r="16" spans="2:5" x14ac:dyDescent="0.25">
      <c r="B16" s="25">
        <v>38718</v>
      </c>
      <c r="C16" s="6">
        <v>186.4</v>
      </c>
      <c r="D16" s="95"/>
      <c r="E16" s="85"/>
    </row>
    <row r="17" spans="2:6" x14ac:dyDescent="0.25">
      <c r="B17" s="25">
        <v>39083</v>
      </c>
      <c r="C17" s="6">
        <v>195.6</v>
      </c>
      <c r="D17" s="95"/>
      <c r="E17" s="85"/>
    </row>
    <row r="18" spans="2:6" x14ac:dyDescent="0.25">
      <c r="B18" s="25">
        <v>39448</v>
      </c>
      <c r="C18" s="6">
        <v>205.9</v>
      </c>
      <c r="D18" s="95"/>
      <c r="E18" s="85"/>
    </row>
    <row r="19" spans="2:6" x14ac:dyDescent="0.25">
      <c r="B19" s="25">
        <v>39814</v>
      </c>
      <c r="C19" s="6">
        <v>212.9</v>
      </c>
      <c r="D19" s="95"/>
      <c r="E19" s="85"/>
    </row>
    <row r="20" spans="2:6" x14ac:dyDescent="0.25">
      <c r="B20" s="25">
        <v>40179</v>
      </c>
      <c r="C20" s="6">
        <v>215.3</v>
      </c>
      <c r="D20" s="95"/>
      <c r="E20" s="85"/>
    </row>
    <row r="21" spans="2:6" x14ac:dyDescent="0.25">
      <c r="B21" s="25">
        <v>40544</v>
      </c>
      <c r="C21" s="26">
        <v>224</v>
      </c>
      <c r="D21" s="95"/>
      <c r="E21" t="s">
        <v>100</v>
      </c>
    </row>
    <row r="22" spans="2:6" x14ac:dyDescent="0.25">
      <c r="B22" s="25">
        <v>40909</v>
      </c>
      <c r="C22" s="26">
        <v>226</v>
      </c>
      <c r="D22" s="95"/>
      <c r="F22" s="96"/>
    </row>
    <row r="23" spans="2:6" x14ac:dyDescent="0.25">
      <c r="B23" s="25">
        <v>41306</v>
      </c>
      <c r="C23" s="26">
        <v>231.6</v>
      </c>
      <c r="D23" s="95"/>
      <c r="F23" s="96"/>
    </row>
    <row r="24" spans="2:6" x14ac:dyDescent="0.25">
      <c r="B24" s="97">
        <v>41671</v>
      </c>
      <c r="C24" s="26">
        <v>238.3</v>
      </c>
      <c r="D24" s="95"/>
    </row>
    <row r="25" spans="2:6" x14ac:dyDescent="0.25">
      <c r="B25" s="97">
        <v>42036</v>
      </c>
      <c r="C25" s="26">
        <v>244.1</v>
      </c>
      <c r="D25" s="95"/>
    </row>
    <row r="26" spans="2:6" x14ac:dyDescent="0.25">
      <c r="B26" s="25">
        <v>42401</v>
      </c>
      <c r="C26" s="26">
        <v>247</v>
      </c>
      <c r="D26" s="95"/>
    </row>
    <row r="27" spans="2:6" x14ac:dyDescent="0.25">
      <c r="B27" s="25">
        <v>42736</v>
      </c>
      <c r="C27" s="26">
        <v>248.3</v>
      </c>
      <c r="D27" s="95"/>
    </row>
    <row r="28" spans="2:6" x14ac:dyDescent="0.25">
      <c r="B28" s="97">
        <v>43101</v>
      </c>
      <c r="C28" s="26">
        <v>256.3</v>
      </c>
      <c r="D28" s="95"/>
    </row>
    <row r="29" spans="2:6" x14ac:dyDescent="0.25">
      <c r="B29" s="97">
        <v>43466</v>
      </c>
      <c r="C29" s="6">
        <v>264.8</v>
      </c>
      <c r="D29" s="95"/>
    </row>
    <row r="30" spans="2:6" x14ac:dyDescent="0.25">
      <c r="B30" s="25">
        <v>43831</v>
      </c>
      <c r="C30" s="26">
        <v>270.3</v>
      </c>
      <c r="D30" s="95"/>
    </row>
    <row r="31" spans="2:6" x14ac:dyDescent="0.25">
      <c r="B31" s="25">
        <v>44287</v>
      </c>
      <c r="C31" s="26">
        <v>273.8</v>
      </c>
      <c r="D31" s="95"/>
    </row>
    <row r="32" spans="2:6" x14ac:dyDescent="0.25">
      <c r="B32" s="93"/>
      <c r="C32" s="94"/>
      <c r="D32" s="95"/>
    </row>
    <row r="33" spans="2:4" x14ac:dyDescent="0.25">
      <c r="D33" s="95"/>
    </row>
    <row r="34" spans="2:4" x14ac:dyDescent="0.25">
      <c r="B34" s="93"/>
      <c r="C34" s="94"/>
    </row>
    <row r="36" spans="2:4" ht="18.75" x14ac:dyDescent="0.3">
      <c r="B36" s="51" t="s">
        <v>101</v>
      </c>
    </row>
    <row r="37" spans="2:4" ht="18.75" x14ac:dyDescent="0.3">
      <c r="B37" s="50" t="s">
        <v>102</v>
      </c>
    </row>
    <row r="38" spans="2:4" ht="18.75" x14ac:dyDescent="0.3">
      <c r="B38" s="50" t="s">
        <v>103</v>
      </c>
    </row>
    <row r="39" spans="2:4" ht="18.75" x14ac:dyDescent="0.3">
      <c r="B39" s="50" t="s">
        <v>104</v>
      </c>
    </row>
    <row r="40" spans="2:4" ht="18.75" x14ac:dyDescent="0.3">
      <c r="B40" s="50" t="s">
        <v>29</v>
      </c>
    </row>
    <row r="42" spans="2:4" ht="18.75" x14ac:dyDescent="0.3">
      <c r="B42" s="51" t="s">
        <v>105</v>
      </c>
    </row>
    <row r="43" spans="2:4" ht="18.75" x14ac:dyDescent="0.3">
      <c r="B43" s="50" t="s">
        <v>54</v>
      </c>
    </row>
    <row r="44" spans="2:4" ht="18.75" x14ac:dyDescent="0.3">
      <c r="B44" s="50" t="s">
        <v>106</v>
      </c>
    </row>
  </sheetData>
  <mergeCells count="2">
    <mergeCell ref="B3:E3"/>
    <mergeCell ref="B14:C14"/>
  </mergeCells>
  <hyperlinks>
    <hyperlink ref="D12" r:id="rId1" xr:uid="{00000000-0004-0000-0200-000000000000}"/>
    <hyperlink ref="D13" r:id="rId2" xr:uid="{00000000-0004-0000-0200-000001000000}"/>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F9B8E22E26A4449269A4FF996C00B3" ma:contentTypeVersion="4" ma:contentTypeDescription="Create a new document." ma:contentTypeScope="" ma:versionID="8ad4b1c9ae9702e92efc4486242ba5dc">
  <xsd:schema xmlns:xsd="http://www.w3.org/2001/XMLSchema" xmlns:xs="http://www.w3.org/2001/XMLSchema" xmlns:p="http://schemas.microsoft.com/office/2006/metadata/properties" xmlns:ns2="4cbd3890-3dbf-4df3-b9dd-cf9e65d07fe7" targetNamespace="http://schemas.microsoft.com/office/2006/metadata/properties" ma:root="true" ma:fieldsID="d1f6fe689143a6b0487bd8389e84f9fc" ns2:_="">
    <xsd:import namespace="4cbd3890-3dbf-4df3-b9dd-cf9e65d07f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d3890-3dbf-4df3-b9dd-cf9e65d07f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A45CBF-F215-46D5-A9EE-AF76B4D8F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d3890-3dbf-4df3-b9dd-cf9e65d07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7FB0C9-8439-41F7-9090-BCC1A8D8AD6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62BA69B-0D8D-4315-9273-6534AE492D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Calculation</vt:lpstr>
      <vt:lpstr>Reference Tables</vt:lpstr>
      <vt:lpstr>method</vt:lpstr>
      <vt:lpstr>overhaultype</vt:lpstr>
      <vt:lpstr>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Baker</dc:creator>
  <cp:keywords/>
  <dc:description/>
  <cp:lastModifiedBy>Mandy Draper</cp:lastModifiedBy>
  <cp:revision/>
  <dcterms:created xsi:type="dcterms:W3CDTF">2009-10-13T15:24:10Z</dcterms:created>
  <dcterms:modified xsi:type="dcterms:W3CDTF">2021-05-24T18:04:58Z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0x010100F8F9B8E22E26A4449269A4FF996C00B3</vt:lpwstr>
  </property>
</Properties>
</file>