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Users/devinhenry/Desktop/"/>
    </mc:Choice>
  </mc:AlternateContent>
  <xr:revisionPtr revIDLastSave="0" documentId="8_{579FAF61-69DF-704F-B7DE-390F3049EC8C}" xr6:coauthVersionLast="47" xr6:coauthVersionMax="47" xr10:uidLastSave="{00000000-0000-0000-0000-000000000000}"/>
  <bookViews>
    <workbookView xWindow="240" yWindow="500" windowWidth="20940" windowHeight="14120" xr2:uid="{00000000-000D-0000-FFFF-FFFF00000000}"/>
  </bookViews>
  <sheets>
    <sheet name="Instructions" sheetId="9" r:id="rId1"/>
    <sheet name="Calculation" sheetId="8" r:id="rId2"/>
    <sheet name="Reference Tables" sheetId="2" r:id="rId3"/>
  </sheets>
  <definedNames>
    <definedName name="method">'Reference Tables'!$B$43:$B$44</definedName>
    <definedName name="overhaultype">'Reference Tables'!$B$37:$B$40</definedName>
    <definedName name="_xlnm.Print_Area" localSheetId="1">Calculation!$B$1:$G$59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8" l="1"/>
  <c r="E58" i="8" l="1"/>
  <c r="E54" i="8"/>
  <c r="E55" i="8"/>
  <c r="E56" i="8"/>
  <c r="E57" i="8"/>
  <c r="E53" i="8"/>
  <c r="E46" i="8"/>
  <c r="E45" i="8"/>
  <c r="E44" i="8"/>
  <c r="E43" i="8"/>
  <c r="E42" i="8"/>
  <c r="C31" i="8"/>
  <c r="C28" i="8"/>
  <c r="G27" i="8" s="1"/>
  <c r="G21" i="8"/>
  <c r="C14" i="8" l="1"/>
  <c r="E47" i="8"/>
  <c r="C29" i="8" s="1"/>
  <c r="E59" i="8"/>
  <c r="C32" i="8" s="1"/>
  <c r="G30" i="8" s="1"/>
  <c r="G33" i="8" s="1"/>
  <c r="G35" i="8" s="1"/>
  <c r="G36" i="8" s="1"/>
  <c r="E14" i="8" l="1"/>
  <c r="G14" i="8" l="1"/>
  <c r="B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Dutton</author>
  </authors>
  <commentList>
    <comment ref="G1" authorId="0" shapeId="0" xr:uid="{00000000-0006-0000-0100-000001000000}">
      <text>
        <r>
          <rPr>
            <sz val="8"/>
            <color indexed="81"/>
            <rFont val="Tahoma"/>
            <family val="2"/>
          </rPr>
          <t>Date of analysis</t>
        </r>
      </text>
    </comment>
    <comment ref="G2" authorId="0" shapeId="0" xr:uid="{00000000-0006-0000-0100-000002000000}">
      <text>
        <r>
          <rPr>
            <b/>
            <sz val="8"/>
            <color indexed="81"/>
            <rFont val="Tahoma"/>
            <family val="2"/>
          </rPr>
          <t>Used for PPI Adjustment</t>
        </r>
      </text>
    </comment>
    <comment ref="E26" authorId="0" shapeId="0" xr:uid="{00000000-0006-0000-0100-000003000000}">
      <text>
        <r>
          <rPr>
            <b/>
            <sz val="8"/>
            <color indexed="81"/>
            <rFont val="Tahoma"/>
            <family val="2"/>
          </rPr>
          <t>Enter how the cost of the engine was determined.  Suggestions include "Quote on Identical Engine" or "Quote of a comparable engine"</t>
        </r>
      </text>
    </comment>
    <comment ref="G36" authorId="0" shapeId="0" xr:uid="{00000000-0006-0000-0100-000004000000}">
      <text>
        <r>
          <rPr>
            <b/>
            <sz val="8"/>
            <color indexed="81"/>
            <rFont val="Tahoma"/>
            <family val="2"/>
          </rPr>
          <t>Engine cost should already be correct for the overhaul time frame. Cell "G26" plus "G35" equals the total denominator</t>
        </r>
      </text>
    </comment>
  </commentList>
</comments>
</file>

<file path=xl/sharedStrings.xml><?xml version="1.0" encoding="utf-8"?>
<sst xmlns="http://schemas.openxmlformats.org/spreadsheetml/2006/main" count="119" uniqueCount="107">
  <si>
    <t>Skid</t>
  </si>
  <si>
    <t>Engine Cooler</t>
  </si>
  <si>
    <t>Control Panel &amp; Wiring/Tubing</t>
  </si>
  <si>
    <t>Fuel, Starter,
Exhaust &amp; Oil Systems</t>
  </si>
  <si>
    <t>Packaging Labor</t>
  </si>
  <si>
    <t xml:space="preserve">        Engine Overhaul Cost       </t>
  </si>
  <si>
    <t>Cost Calculation:
Existing versus New</t>
  </si>
  <si>
    <t>Trucking</t>
  </si>
  <si>
    <t>Cranes</t>
  </si>
  <si>
    <t>Hookup Labor &amp; Parts</t>
  </si>
  <si>
    <t>Commissioning Labor</t>
  </si>
  <si>
    <t>Emissions Testing</t>
  </si>
  <si>
    <t>Fuel/Start gas Reconnection</t>
  </si>
  <si>
    <t>New Package Installation Adders:</t>
  </si>
  <si>
    <t>pro-rated for engine related portion only</t>
  </si>
  <si>
    <t>Actual Cost Calculation:
Overhaul versus New</t>
  </si>
  <si>
    <t>Min HP</t>
  </si>
  <si>
    <t>Max HP</t>
  </si>
  <si>
    <t>Installation, start-up, commissioning</t>
  </si>
  <si>
    <t>Ancillary items</t>
  </si>
  <si>
    <t>Where:</t>
  </si>
  <si>
    <t>Comparable Entirely New Facility</t>
  </si>
  <si>
    <t>Type of Overhaul</t>
  </si>
  <si>
    <t>Date of Overhaul</t>
  </si>
  <si>
    <t>PPI Table</t>
  </si>
  <si>
    <t>Year</t>
  </si>
  <si>
    <t>Index</t>
  </si>
  <si>
    <t>Engine Repair parts &amp; labor</t>
  </si>
  <si>
    <t>Trucking &amp; Lifting Services</t>
  </si>
  <si>
    <t>Commissioning &amp; Startup Labor</t>
  </si>
  <si>
    <t>Total Numerator</t>
  </si>
  <si>
    <t>RPM</t>
  </si>
  <si>
    <t>Generic Factors</t>
  </si>
  <si>
    <t>Component</t>
  </si>
  <si>
    <t>Cost</t>
  </si>
  <si>
    <t>Estimated New Cost</t>
  </si>
  <si>
    <t>% Engine related</t>
  </si>
  <si>
    <t>Total Model specific Ancillary item estimate</t>
  </si>
  <si>
    <t>Case Specific Installation, start-up and commissioning Estimate Worksheet (use 2009 dollars)</t>
  </si>
  <si>
    <t>Total case specific Installation, start-up and commissioning estimate</t>
  </si>
  <si>
    <t>Engine removed and re-installed</t>
  </si>
  <si>
    <t>Engine replacement</t>
  </si>
  <si>
    <t>Overhaul Types drop down list</t>
  </si>
  <si>
    <t>Method Selection drop down list</t>
  </si>
  <si>
    <t>Model/Case Specific Estimate</t>
  </si>
  <si>
    <t>Method Used</t>
  </si>
  <si>
    <t>=</t>
  </si>
  <si>
    <t>/</t>
  </si>
  <si>
    <t>Engine Installation, start-up and commissioning Costs</t>
  </si>
  <si>
    <t>Ancillary Items (use either method 1 or 2)</t>
  </si>
  <si>
    <t>Installation, start-up and commissioning (use either method 1 or 2)</t>
  </si>
  <si>
    <t xml:space="preserve">      1: Generic Factors --&gt;</t>
  </si>
  <si>
    <t xml:space="preserve">      2: Case Specific ------&gt;</t>
  </si>
  <si>
    <t xml:space="preserve">      2: Model Specific ---&gt;</t>
  </si>
  <si>
    <t>On site overhaul Integral</t>
  </si>
  <si>
    <t>On site overhaul Separable</t>
  </si>
  <si>
    <t>xxxx</t>
  </si>
  <si>
    <t>Unit # or Project #</t>
  </si>
  <si>
    <t>Enter unit number or project number in cell "B3"</t>
  </si>
  <si>
    <t xml:space="preserve">New OEM Engine Cost at time of overhaul: </t>
  </si>
  <si>
    <t>Choose from Menu</t>
  </si>
  <si>
    <t>HP @</t>
  </si>
  <si>
    <t>Current Date</t>
  </si>
  <si>
    <t xml:space="preserve">                    Denominator = New Engine + Ancillary + Site Installation &amp; Startup</t>
  </si>
  <si>
    <t>GCA Engine Reconstruction Analysis</t>
  </si>
  <si>
    <t xml:space="preserve">Denominator = Comparable New Facility </t>
  </si>
  <si>
    <t>Enter Engine Horsepower Rating in cell "C5".  The value in this cell is used to determine the generic factors for Ancillary items and start up costs</t>
  </si>
  <si>
    <t>Enter Engine RPM for Horsepower in cell "E5".  There is no direct calculation off of this value, but if the engine is no longer is production, the RPM is important for picking a similar engine.</t>
  </si>
  <si>
    <t>Enter the date of the actual overhaul in cell "G2".  This date is used to adjust the generic factors from their value in 2009 to what they would have been at the time of the overhaul.</t>
  </si>
  <si>
    <t>Choose the type of overhaul from the drop down menu in cell "C6"</t>
  </si>
  <si>
    <t>Enter the costs incurred during the overhaul (the Numerator) in cells "G17" to "G20"</t>
  </si>
  <si>
    <t>Quote - identical engine</t>
  </si>
  <si>
    <t xml:space="preserve">Notes: </t>
  </si>
  <si>
    <t>Any additional notes relating to the new facility can be included in line 24</t>
  </si>
  <si>
    <t>Sub-total Ancillary and Installation adders prior to PPI adjustment</t>
  </si>
  <si>
    <t>Ancillary and Installation adders after PPI adjustment</t>
  </si>
  <si>
    <t>Instructions for Using GCA Calculation Methodology</t>
  </si>
  <si>
    <t xml:space="preserve">Numerator = Engine Overhaul Costs </t>
  </si>
  <si>
    <t>Line 15 will give the result of the calculation.  If it is over 50%, an applicability determination should be submitted to the appropriate agency.</t>
  </si>
  <si>
    <t>Do not edit this sheet.  These are factors used in calculations.</t>
  </si>
  <si>
    <t>Engine Ancillary System
Adders:</t>
  </si>
  <si>
    <t>Indicates required/highly suggested items</t>
  </si>
  <si>
    <t>Horsepower @ RPM</t>
  </si>
  <si>
    <t xml:space="preserve">                    Numerator = engine repair, trucking, crane &amp; startup labor costs included.
2. Denominator has new engine, ancillary &amp; installation cost adders included</t>
  </si>
  <si>
    <t>PPI Adjustment on Ancillary and Installation adders</t>
  </si>
  <si>
    <t>Total Denominator (Engine cost plus PPI adjusted Ancillary/Install)</t>
  </si>
  <si>
    <t>Enter date of analysis in cell "G1". This date is for informational purposes only</t>
  </si>
  <si>
    <t>Enter the cost of the comparable replacement engine in cell "G26" and the method used to determine the cost.  Most often, the method will be a vendor quote for an identical engine or a comparable engine (HP/RPM) if the engine is no longer in production. Be sure to use the cost of the engine at the time of the overhaul.  The cost of the engine will not be adjusted with the PPI like the Ancillary Items and Start UP Costs.</t>
  </si>
  <si>
    <t>Choose the method for estimating the Ancillary and Installation/Startup adders by using the drop down menus in cells "E27" and "E30".  The options are to use the GCA Generic Factors or to do a model/case specific estimate. If GCA factors are chosen, the dollars will be estimated off of the horsepower provided in cell "C5".  If a model/Case specific estimate is chosen, the dollars will populate from the worksheet at the bottom with Ancillary items total cost from cell "E47" and Installation/Start up total cost from cell "E60".  If model/case specific estimate is used, the individual items should be pro-rated as appropriate.  Also, the dollars used should be 2009 dollars for the PPI adjustment to work correctly.  This is because the generic factors are based on 2009 dollars and the logic for the PPI adjustment is tied to that period.</t>
  </si>
  <si>
    <t>Disclaimer:</t>
  </si>
  <si>
    <t>The Gas Compressor Association, of the Dallas Association of Credit Management, Inc., and its members makes no representations, warranty, or guarantee in connection with publication of these guidelines and hereby expressly disclaims any liability or responsibility for loss or damage resulting from its use or for any violation of federal, state or local regulations with which it may conflict.</t>
  </si>
  <si>
    <t>The purpose of this guide is to help the reader gain a broad awareness and understanding of emissions regulations. Although derived from actual examples of applicability determinations made by the EPA, many of the concepts contained herein are subject to interpretation of the language and virtually no specific guidance has been provided, to date, by regulatory agencies with regard to the definition of reconstruction for natural gas compressors. Individuals should consult appropriate Federal, State and local agencies and regulations for definitive information, and submit applicability determinations for final determination.</t>
  </si>
  <si>
    <t>GCA Methodology for Calculating Reconstruction of Natural Gas Compressor Packages</t>
  </si>
  <si>
    <t>Engine &amp; Package  Information:  3 Stage reciprocating compressor package driven by a ACME 1234 Engine burning natural gas. S/N = 12345678.</t>
  </si>
  <si>
    <t>Other</t>
  </si>
  <si>
    <t>Dollars per horsepower ($/hp) (circa 2009)</t>
  </si>
  <si>
    <t>Engine Ancillary Adder Costs
(New x GCA Pro-rated %)</t>
  </si>
  <si>
    <t xml:space="preserve">Optional: Model Specific Ancillary Item Estimate Worksheet (use 2009 dollars).  </t>
  </si>
  <si>
    <t>Note:  If Model specific data is provided in lieu of the GCA Factors, the methods used to obtain costs should be provided to regulatory agency.  Recent direct quotes are the preferred method.</t>
  </si>
  <si>
    <t xml:space="preserve">Note: 2011 is Preliminary value released August 2011 and may be adjusted in future months. </t>
  </si>
  <si>
    <t>http://www.bls.gov/news.release/ppi.t02.htm</t>
  </si>
  <si>
    <t>Commodity Prices.  Use 11-41 Pumps, Compressors and Equipment</t>
  </si>
  <si>
    <t>http://www.bls.gov/ppi/ppi_dr.htm</t>
  </si>
  <si>
    <t>Historical found at:</t>
  </si>
  <si>
    <t>Current found at:</t>
  </si>
  <si>
    <t>As of August 2011, the EPA has added language regarding a new date of manufacture if the cost of the overhaul exceeds 75% of the cost of the comparable entirely new facility. See Rule for details.</t>
  </si>
  <si>
    <t>Send Corrections or suggestions to info@gascompressor.org Attn: Environmental Committee Chairman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</si>
</sst>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sz val="16"/>
      <color theme="1"/>
      <name val="Calibri"/>
      <family val="2"/>
      <scheme val="minor"/>
    </font>
    <font>
      <sz val="11"/>
      <color theme="1"/>
      <name val="Calibri"/>
      <family val="2"/>
      <scheme val="minor"/>
    </font>
    <font>
      <b/>
      <sz val="11"/>
      <color rgb="FFFF0000"/>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22"/>
      <color theme="1"/>
      <name val="Calibri"/>
      <family val="2"/>
      <scheme val="minor"/>
    </font>
    <font>
      <b/>
      <sz val="12"/>
      <color rgb="FFFF0000"/>
      <name val="Calibri"/>
      <family val="2"/>
      <scheme val="minor"/>
    </font>
    <font>
      <sz val="8"/>
      <color indexed="81"/>
      <name val="Tahoma"/>
      <family val="2"/>
    </font>
    <font>
      <sz val="14"/>
      <color rgb="FFFF0000"/>
      <name val="Calibri"/>
      <family val="2"/>
      <scheme val="minor"/>
    </font>
    <font>
      <sz val="11"/>
      <name val="Calibri"/>
      <family val="2"/>
      <scheme val="minor"/>
    </font>
    <font>
      <b/>
      <u/>
      <sz val="14"/>
      <color theme="1"/>
      <name val="Calibri"/>
      <family val="2"/>
      <scheme val="minor"/>
    </font>
    <font>
      <sz val="11"/>
      <color rgb="FFFF0000"/>
      <name val="Calibri"/>
      <family val="2"/>
      <scheme val="minor"/>
    </font>
    <font>
      <b/>
      <sz val="8"/>
      <color indexed="81"/>
      <name val="Tahoma"/>
      <family val="2"/>
    </font>
    <font>
      <b/>
      <sz val="24"/>
      <color rgb="FFFF0000"/>
      <name val="Calibri"/>
      <family val="2"/>
      <scheme val="minor"/>
    </font>
    <font>
      <b/>
      <sz val="14"/>
      <color rgb="FFFF0000"/>
      <name val="Calibri"/>
      <family val="2"/>
      <scheme val="minor"/>
    </font>
    <font>
      <sz val="10"/>
      <color theme="1"/>
      <name val="Calibri"/>
      <family val="2"/>
      <scheme val="minor"/>
    </font>
    <font>
      <sz val="8"/>
      <color theme="1"/>
      <name val="Calibri"/>
      <family val="2"/>
      <scheme val="minor"/>
    </font>
    <font>
      <sz val="24"/>
      <color rgb="FFFF0000"/>
      <name val="Calibri"/>
      <family val="2"/>
      <scheme val="minor"/>
    </font>
    <font>
      <u/>
      <sz val="11"/>
      <color theme="10"/>
      <name val="Calibri"/>
      <family val="2"/>
      <scheme val="minor"/>
    </font>
    <font>
      <sz val="10"/>
      <color theme="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24" fillId="0" borderId="0" applyNumberFormat="0" applyFill="0" applyBorder="0" applyAlignment="0" applyProtection="0"/>
  </cellStyleXfs>
  <cellXfs count="178">
    <xf numFmtId="0" fontId="0" fillId="0" borderId="0" xfId="0"/>
    <xf numFmtId="0" fontId="0" fillId="0" borderId="0" xfId="0" applyAlignment="1">
      <alignment horizontal="center"/>
    </xf>
    <xf numFmtId="0" fontId="2" fillId="0" borderId="0" xfId="0" applyFont="1" applyAlignment="1">
      <alignment horizontal="left"/>
    </xf>
    <xf numFmtId="0" fontId="1" fillId="0" borderId="0" xfId="0" applyFont="1"/>
    <xf numFmtId="0" fontId="3" fillId="0" borderId="0" xfId="0" applyFont="1"/>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left"/>
    </xf>
    <xf numFmtId="0" fontId="5" fillId="0" borderId="0" xfId="0" applyFont="1"/>
    <xf numFmtId="0" fontId="1" fillId="0" borderId="0" xfId="0" applyFont="1" applyAlignment="1">
      <alignment horizontal="left" indent="1"/>
    </xf>
    <xf numFmtId="0" fontId="0" fillId="0" borderId="1" xfId="0" applyBorder="1"/>
    <xf numFmtId="0" fontId="3" fillId="0" borderId="0" xfId="0" applyFont="1" applyAlignment="1">
      <alignment vertical="center" wrapText="1"/>
    </xf>
    <xf numFmtId="0" fontId="1" fillId="0" borderId="0" xfId="0" applyFont="1" applyAlignment="1">
      <alignment horizontal="left" vertical="top" wrapText="1"/>
    </xf>
    <xf numFmtId="6" fontId="0" fillId="0" borderId="0" xfId="0" applyNumberFormat="1" applyAlignment="1">
      <alignment horizontal="center" vertical="center"/>
    </xf>
    <xf numFmtId="9" fontId="0" fillId="0" borderId="0" xfId="0" applyNumberFormat="1" applyAlignment="1">
      <alignment horizontal="center" vertical="center"/>
    </xf>
    <xf numFmtId="0" fontId="0" fillId="0" borderId="1" xfId="0" applyBorder="1" applyAlignment="1">
      <alignment horizontal="center" wrapText="1"/>
    </xf>
    <xf numFmtId="164" fontId="0" fillId="0" borderId="1" xfId="1" applyNumberFormat="1" applyFont="1" applyBorder="1" applyAlignment="1">
      <alignment horizontal="center"/>
    </xf>
    <xf numFmtId="0" fontId="2" fillId="3" borderId="17" xfId="0" applyFont="1" applyFill="1" applyBorder="1"/>
    <xf numFmtId="6" fontId="0" fillId="3" borderId="18" xfId="0" applyNumberFormat="1" applyFill="1" applyBorder="1" applyAlignment="1">
      <alignment horizontal="center" vertical="center"/>
    </xf>
    <xf numFmtId="9" fontId="0" fillId="3" borderId="18" xfId="0" applyNumberFormat="1" applyFill="1" applyBorder="1" applyAlignment="1">
      <alignment horizontal="center" vertical="center"/>
    </xf>
    <xf numFmtId="6" fontId="2" fillId="3" borderId="19" xfId="0" applyNumberFormat="1" applyFont="1" applyFill="1" applyBorder="1" applyAlignment="1">
      <alignment horizontal="center" vertical="center"/>
    </xf>
    <xf numFmtId="6" fontId="8" fillId="3" borderId="14" xfId="0" applyNumberFormat="1" applyFont="1" applyFill="1" applyBorder="1" applyAlignment="1">
      <alignment horizontal="center" vertical="center"/>
    </xf>
    <xf numFmtId="9" fontId="8" fillId="3" borderId="14" xfId="0" applyNumberFormat="1" applyFont="1" applyFill="1" applyBorder="1" applyAlignment="1">
      <alignment horizontal="center" vertical="center"/>
    </xf>
    <xf numFmtId="6" fontId="8" fillId="3" borderId="5" xfId="0" applyNumberFormat="1" applyFont="1" applyFill="1" applyBorder="1" applyAlignment="1">
      <alignment horizontal="center" vertical="center"/>
    </xf>
    <xf numFmtId="9" fontId="8" fillId="3" borderId="5" xfId="0" applyNumberFormat="1" applyFont="1" applyFill="1" applyBorder="1" applyAlignment="1">
      <alignment horizontal="center" vertical="center"/>
    </xf>
    <xf numFmtId="14" fontId="0" fillId="0" borderId="1" xfId="0" applyNumberFormat="1" applyBorder="1" applyAlignment="1">
      <alignment horizontal="center"/>
    </xf>
    <xf numFmtId="165" fontId="0" fillId="0" borderId="1" xfId="0" applyNumberFormat="1" applyBorder="1" applyAlignment="1">
      <alignment horizontal="center"/>
    </xf>
    <xf numFmtId="0" fontId="1" fillId="0" borderId="0" xfId="0" applyFont="1" applyAlignment="1">
      <alignment horizontal="right" wrapText="1"/>
    </xf>
    <xf numFmtId="6" fontId="3" fillId="0" borderId="0" xfId="0" applyNumberFormat="1" applyFont="1" applyAlignment="1">
      <alignment horizontal="center" vertical="center"/>
    </xf>
    <xf numFmtId="0" fontId="0" fillId="0" borderId="20" xfId="0" applyBorder="1" applyAlignment="1">
      <alignment wrapText="1"/>
    </xf>
    <xf numFmtId="0" fontId="1" fillId="0" borderId="21" xfId="0" applyFont="1" applyBorder="1" applyAlignment="1">
      <alignment wrapText="1"/>
    </xf>
    <xf numFmtId="0" fontId="0" fillId="0" borderId="21" xfId="0" applyBorder="1" applyAlignment="1">
      <alignment horizontal="right"/>
    </xf>
    <xf numFmtId="0" fontId="0" fillId="0" borderId="21" xfId="0" applyBorder="1" applyAlignment="1">
      <alignment horizontal="right" wrapText="1"/>
    </xf>
    <xf numFmtId="0" fontId="0" fillId="0" borderId="23" xfId="0" applyBorder="1" applyAlignment="1">
      <alignment horizontal="right" wrapText="1"/>
    </xf>
    <xf numFmtId="0" fontId="1" fillId="0" borderId="25" xfId="0" applyFont="1" applyBorder="1" applyAlignment="1">
      <alignment horizontal="center" wrapText="1"/>
    </xf>
    <xf numFmtId="0" fontId="1" fillId="0" borderId="26" xfId="0" applyFont="1" applyBorder="1" applyAlignment="1">
      <alignment wrapText="1"/>
    </xf>
    <xf numFmtId="0" fontId="3" fillId="0" borderId="0" xfId="0" applyFont="1" applyAlignment="1">
      <alignment horizontal="left" wrapText="1"/>
    </xf>
    <xf numFmtId="6" fontId="3" fillId="0" borderId="0" xfId="0" applyNumberFormat="1" applyFont="1" applyAlignment="1">
      <alignment horizontal="center"/>
    </xf>
    <xf numFmtId="0" fontId="3" fillId="0" borderId="0" xfId="0" applyFont="1" applyAlignment="1">
      <alignment horizontal="center"/>
    </xf>
    <xf numFmtId="0" fontId="1" fillId="0" borderId="18" xfId="0" applyFont="1" applyBorder="1" applyAlignment="1">
      <alignment vertical="center"/>
    </xf>
    <xf numFmtId="6" fontId="3" fillId="0" borderId="18" xfId="0" applyNumberFormat="1" applyFont="1" applyBorder="1"/>
    <xf numFmtId="9" fontId="10" fillId="0" borderId="7" xfId="0" applyNumberFormat="1" applyFont="1" applyBorder="1" applyAlignment="1">
      <alignment horizontal="center" vertical="center" wrapText="1"/>
    </xf>
    <xf numFmtId="9" fontId="11" fillId="0" borderId="7" xfId="0" quotePrefix="1" applyNumberFormat="1" applyFont="1" applyBorder="1" applyAlignment="1">
      <alignment horizontal="center" vertical="center" wrapText="1"/>
    </xf>
    <xf numFmtId="6" fontId="2" fillId="4" borderId="6" xfId="0" applyNumberFormat="1" applyFont="1" applyFill="1" applyBorder="1" applyAlignment="1">
      <alignment horizontal="center" vertical="center" wrapText="1"/>
    </xf>
    <xf numFmtId="6" fontId="2" fillId="3" borderId="7" xfId="0" applyNumberFormat="1" applyFont="1" applyFill="1" applyBorder="1" applyAlignment="1">
      <alignment horizontal="center" vertical="center" wrapText="1"/>
    </xf>
    <xf numFmtId="0" fontId="0" fillId="0" borderId="0" xfId="0" applyAlignment="1">
      <alignment horizontal="left" wrapText="1"/>
    </xf>
    <xf numFmtId="0" fontId="1" fillId="0" borderId="0" xfId="0" applyFont="1" applyAlignment="1">
      <alignment horizontal="center"/>
    </xf>
    <xf numFmtId="0" fontId="14" fillId="2" borderId="1" xfId="0" applyFont="1" applyFill="1" applyBorder="1" applyAlignment="1">
      <alignment horizontal="center" vertical="center"/>
    </xf>
    <xf numFmtId="0" fontId="9" fillId="0" borderId="0" xfId="0" applyFont="1" applyAlignment="1">
      <alignment horizontal="left" vertical="center"/>
    </xf>
    <xf numFmtId="14" fontId="7" fillId="2" borderId="0" xfId="0" applyNumberFormat="1" applyFont="1" applyFill="1" applyAlignment="1">
      <alignment horizontal="center"/>
    </xf>
    <xf numFmtId="0" fontId="9" fillId="0" borderId="0" xfId="0" applyFont="1"/>
    <xf numFmtId="0" fontId="16" fillId="0" borderId="0" xfId="0" applyFont="1"/>
    <xf numFmtId="166" fontId="10" fillId="0" borderId="8"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xf>
    <xf numFmtId="0" fontId="7" fillId="2" borderId="0" xfId="0" applyFont="1" applyFill="1" applyAlignment="1">
      <alignment horizontal="right"/>
    </xf>
    <xf numFmtId="0" fontId="0" fillId="0" borderId="0" xfId="0" applyAlignment="1">
      <alignment horizontal="right"/>
    </xf>
    <xf numFmtId="0" fontId="5" fillId="0" borderId="0" xfId="0" applyFont="1" applyAlignment="1">
      <alignment horizontal="left"/>
    </xf>
    <xf numFmtId="0" fontId="2" fillId="4" borderId="32" xfId="0" applyFont="1" applyFill="1" applyBorder="1"/>
    <xf numFmtId="0" fontId="0" fillId="4" borderId="33" xfId="0" applyFill="1" applyBorder="1"/>
    <xf numFmtId="0" fontId="2" fillId="4" borderId="34" xfId="0" applyFont="1" applyFill="1" applyBorder="1" applyAlignment="1">
      <alignment horizontal="center"/>
    </xf>
    <xf numFmtId="0" fontId="0" fillId="4" borderId="0" xfId="0" applyFill="1"/>
    <xf numFmtId="6" fontId="7" fillId="2" borderId="22" xfId="0" applyNumberFormat="1" applyFont="1" applyFill="1" applyBorder="1" applyAlignment="1">
      <alignment horizontal="center" vertical="center"/>
    </xf>
    <xf numFmtId="0" fontId="0" fillId="4" borderId="18" xfId="0" applyFill="1" applyBorder="1"/>
    <xf numFmtId="6" fontId="3" fillId="4" borderId="35" xfId="0" applyNumberFormat="1" applyFont="1" applyFill="1" applyBorder="1" applyAlignment="1">
      <alignment horizontal="center" vertical="center"/>
    </xf>
    <xf numFmtId="0" fontId="2" fillId="3" borderId="32" xfId="0" applyFont="1" applyFill="1" applyBorder="1"/>
    <xf numFmtId="0" fontId="9" fillId="3" borderId="33" xfId="0" applyFont="1" applyFill="1" applyBorder="1"/>
    <xf numFmtId="0" fontId="9" fillId="3" borderId="34" xfId="0" applyFont="1" applyFill="1" applyBorder="1"/>
    <xf numFmtId="0" fontId="3" fillId="3" borderId="22" xfId="0" applyFont="1" applyFill="1" applyBorder="1" applyAlignment="1">
      <alignment horizontal="center" vertical="center" wrapText="1"/>
    </xf>
    <xf numFmtId="6" fontId="12" fillId="2" borderId="22" xfId="0" applyNumberFormat="1" applyFont="1" applyFill="1" applyBorder="1" applyAlignment="1">
      <alignment horizontal="center" vertical="center"/>
    </xf>
    <xf numFmtId="0" fontId="1" fillId="3" borderId="20" xfId="0" applyFont="1" applyFill="1" applyBorder="1" applyAlignment="1">
      <alignment vertical="center"/>
    </xf>
    <xf numFmtId="0" fontId="1" fillId="3" borderId="36" xfId="0" applyFont="1" applyFill="1" applyBorder="1" applyAlignment="1">
      <alignment vertical="center"/>
    </xf>
    <xf numFmtId="0" fontId="3" fillId="3" borderId="38" xfId="0" applyFont="1" applyFill="1" applyBorder="1"/>
    <xf numFmtId="6" fontId="3" fillId="3" borderId="41" xfId="0" applyNumberFormat="1" applyFont="1" applyFill="1" applyBorder="1" applyAlignment="1">
      <alignment horizontal="center" vertical="center"/>
    </xf>
    <xf numFmtId="0" fontId="3" fillId="3" borderId="36" xfId="0" applyFont="1" applyFill="1" applyBorder="1" applyAlignment="1">
      <alignment vertical="center"/>
    </xf>
    <xf numFmtId="0" fontId="3" fillId="3" borderId="20" xfId="0" applyFont="1" applyFill="1" applyBorder="1"/>
    <xf numFmtId="6" fontId="8" fillId="3" borderId="0" xfId="0" applyNumberFormat="1" applyFont="1" applyFill="1" applyAlignment="1">
      <alignment horizontal="center" vertical="center"/>
    </xf>
    <xf numFmtId="9" fontId="8" fillId="3" borderId="0" xfId="0" applyNumberFormat="1" applyFont="1" applyFill="1" applyAlignment="1">
      <alignment horizontal="center" vertical="center"/>
    </xf>
    <xf numFmtId="9" fontId="3" fillId="3" borderId="42" xfId="2" applyFont="1" applyFill="1" applyBorder="1" applyAlignment="1">
      <alignment horizontal="center" vertical="center"/>
    </xf>
    <xf numFmtId="6" fontId="3" fillId="3" borderId="27" xfId="0" applyNumberFormat="1" applyFont="1" applyFill="1" applyBorder="1" applyAlignment="1">
      <alignment horizontal="center" vertical="center"/>
    </xf>
    <xf numFmtId="0" fontId="14" fillId="2" borderId="0" xfId="0" applyFont="1" applyFill="1" applyAlignment="1">
      <alignment horizontal="center"/>
    </xf>
    <xf numFmtId="0" fontId="20" fillId="0" borderId="0" xfId="0" applyFont="1"/>
    <xf numFmtId="0" fontId="21" fillId="0" borderId="0" xfId="0" applyFont="1" applyAlignment="1">
      <alignment wrapText="1"/>
    </xf>
    <xf numFmtId="0" fontId="2" fillId="0" borderId="0" xfId="0" applyFont="1"/>
    <xf numFmtId="0" fontId="22" fillId="0" borderId="0" xfId="0" applyFont="1" applyAlignment="1">
      <alignment wrapText="1"/>
    </xf>
    <xf numFmtId="165" fontId="0" fillId="0" borderId="0" xfId="0" applyNumberFormat="1"/>
    <xf numFmtId="6" fontId="15" fillId="2" borderId="1" xfId="0" applyNumberFormat="1" applyFont="1" applyFill="1" applyBorder="1" applyAlignment="1">
      <alignment horizontal="center" vertical="center"/>
    </xf>
    <xf numFmtId="9" fontId="15" fillId="2" borderId="1" xfId="0" applyNumberFormat="1" applyFont="1" applyFill="1" applyBorder="1" applyAlignment="1">
      <alignment horizontal="center"/>
    </xf>
    <xf numFmtId="166" fontId="15" fillId="2" borderId="1" xfId="0" applyNumberFormat="1" applyFont="1" applyFill="1" applyBorder="1" applyAlignment="1">
      <alignment horizontal="center"/>
    </xf>
    <xf numFmtId="6" fontId="15" fillId="2" borderId="10" xfId="0" applyNumberFormat="1" applyFont="1" applyFill="1" applyBorder="1" applyAlignment="1">
      <alignment horizontal="center" vertical="center"/>
    </xf>
    <xf numFmtId="9" fontId="15" fillId="2" borderId="10" xfId="0" applyNumberFormat="1" applyFont="1" applyFill="1" applyBorder="1" applyAlignment="1">
      <alignment horizontal="center"/>
    </xf>
    <xf numFmtId="9" fontId="15" fillId="2" borderId="1" xfId="0" applyNumberFormat="1" applyFont="1" applyFill="1" applyBorder="1" applyAlignment="1">
      <alignment horizontal="center" vertical="center"/>
    </xf>
    <xf numFmtId="0" fontId="14" fillId="0" borderId="0" xfId="0" applyFont="1" applyAlignment="1">
      <alignment vertical="top" wrapText="1"/>
    </xf>
    <xf numFmtId="14" fontId="0" fillId="0" borderId="0" xfId="0" applyNumberFormat="1" applyAlignment="1">
      <alignment horizontal="center"/>
    </xf>
    <xf numFmtId="165" fontId="0" fillId="0" borderId="0" xfId="0" applyNumberFormat="1" applyAlignment="1">
      <alignment horizontal="center"/>
    </xf>
    <xf numFmtId="9" fontId="0" fillId="0" borderId="0" xfId="2" applyFont="1"/>
    <xf numFmtId="14" fontId="0" fillId="0" borderId="0" xfId="0" applyNumberFormat="1"/>
    <xf numFmtId="14" fontId="0" fillId="0" borderId="1" xfId="0" applyNumberFormat="1" applyBorder="1"/>
    <xf numFmtId="0" fontId="24" fillId="0" borderId="0" xfId="3"/>
    <xf numFmtId="0" fontId="25" fillId="0" borderId="0" xfId="0" applyFont="1" applyAlignment="1">
      <alignment wrapText="1"/>
    </xf>
    <xf numFmtId="0" fontId="2" fillId="0" borderId="0" xfId="0" applyFont="1" applyAlignment="1">
      <alignment horizontal="center" wrapText="1"/>
    </xf>
    <xf numFmtId="0" fontId="23" fillId="0" borderId="0" xfId="0" applyFont="1" applyAlignment="1">
      <alignment horizontal="left" vertical="top" wrapText="1" readingOrder="1"/>
    </xf>
    <xf numFmtId="0" fontId="3" fillId="0" borderId="6" xfId="0" applyFont="1" applyBorder="1" applyAlignment="1">
      <alignment horizontal="left" wrapText="1"/>
    </xf>
    <xf numFmtId="0" fontId="3" fillId="0" borderId="7" xfId="0" applyFont="1" applyBorder="1" applyAlignment="1">
      <alignment horizontal="left" wrapText="1"/>
    </xf>
    <xf numFmtId="6" fontId="3" fillId="0" borderId="7" xfId="0" applyNumberFormat="1" applyFont="1" applyBorder="1" applyAlignment="1">
      <alignment horizontal="center"/>
    </xf>
    <xf numFmtId="0" fontId="3" fillId="0" borderId="8" xfId="0" applyFont="1" applyBorder="1" applyAlignment="1">
      <alignment horizontal="center"/>
    </xf>
    <xf numFmtId="6" fontId="0" fillId="0" borderId="2" xfId="0" applyNumberFormat="1" applyBorder="1" applyAlignment="1">
      <alignment horizontal="center" vertical="center"/>
    </xf>
    <xf numFmtId="6" fontId="0" fillId="0" borderId="12" xfId="0" applyNumberFormat="1" applyBorder="1" applyAlignment="1">
      <alignment horizontal="center" vertical="center"/>
    </xf>
    <xf numFmtId="6" fontId="0" fillId="0" borderId="28" xfId="0" applyNumberFormat="1" applyBorder="1" applyAlignment="1">
      <alignment horizontal="center" vertic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27"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1" fillId="0" borderId="29" xfId="0" applyFont="1" applyBorder="1" applyAlignment="1">
      <alignment horizontal="center" wrapText="1"/>
    </xf>
    <xf numFmtId="0" fontId="0" fillId="0" borderId="30" xfId="0" applyBorder="1"/>
    <xf numFmtId="0" fontId="0" fillId="0" borderId="31" xfId="0" applyBorder="1"/>
    <xf numFmtId="0" fontId="0" fillId="0" borderId="1" xfId="0" applyBorder="1" applyAlignment="1">
      <alignment horizontal="center"/>
    </xf>
    <xf numFmtId="0" fontId="0" fillId="0" borderId="2" xfId="0" applyBorder="1" applyAlignment="1">
      <alignment horizontal="center"/>
    </xf>
    <xf numFmtId="0" fontId="0" fillId="0" borderId="22" xfId="0" applyBorder="1" applyAlignment="1">
      <alignment horizontal="center"/>
    </xf>
    <xf numFmtId="6" fontId="0" fillId="0" borderId="1" xfId="0" applyNumberFormat="1" applyBorder="1" applyAlignment="1">
      <alignment horizontal="center"/>
    </xf>
    <xf numFmtId="6" fontId="0" fillId="0" borderId="2" xfId="0" applyNumberFormat="1" applyBorder="1" applyAlignment="1">
      <alignment horizontal="center"/>
    </xf>
    <xf numFmtId="6" fontId="0" fillId="0" borderId="10" xfId="0" applyNumberFormat="1" applyBorder="1" applyAlignment="1">
      <alignment horizontal="center"/>
    </xf>
    <xf numFmtId="6" fontId="0" fillId="0" borderId="13" xfId="0" applyNumberFormat="1" applyBorder="1" applyAlignment="1">
      <alignment horizontal="center"/>
    </xf>
    <xf numFmtId="0" fontId="0" fillId="0" borderId="24" xfId="0" applyBorder="1" applyAlignment="1">
      <alignment horizontal="center"/>
    </xf>
    <xf numFmtId="0" fontId="3" fillId="0" borderId="0" xfId="0" applyFont="1" applyAlignment="1">
      <alignment horizontal="left" wrapText="1"/>
    </xf>
    <xf numFmtId="0" fontId="1" fillId="3" borderId="38" xfId="0" applyFont="1" applyFill="1" applyBorder="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9" fontId="12" fillId="2" borderId="13"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9" fontId="12" fillId="2" borderId="9"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9" fontId="12" fillId="2" borderId="16" xfId="0" applyNumberFormat="1" applyFont="1" applyFill="1" applyBorder="1" applyAlignment="1">
      <alignment horizontal="center" vertical="center" wrapText="1"/>
    </xf>
    <xf numFmtId="6" fontId="3" fillId="3" borderId="24" xfId="0" applyNumberFormat="1" applyFont="1" applyFill="1" applyBorder="1" applyAlignment="1">
      <alignment horizontal="center" vertical="center"/>
    </xf>
    <xf numFmtId="0" fontId="0" fillId="0" borderId="39" xfId="0" applyBorder="1"/>
    <xf numFmtId="0" fontId="0" fillId="0" borderId="40" xfId="0" applyBorder="1"/>
    <xf numFmtId="164" fontId="1" fillId="3" borderId="0" xfId="1" applyNumberFormat="1" applyFont="1" applyFill="1" applyBorder="1" applyAlignment="1">
      <alignment horizontal="center" vertical="center"/>
    </xf>
    <xf numFmtId="164" fontId="1" fillId="3" borderId="11" xfId="1" applyNumberFormat="1" applyFont="1" applyFill="1" applyBorder="1" applyAlignment="1">
      <alignment horizontal="center" vertical="center"/>
    </xf>
    <xf numFmtId="6" fontId="1" fillId="3" borderId="0" xfId="0" applyNumberFormat="1" applyFont="1" applyFill="1" applyAlignment="1">
      <alignment horizontal="center" vertical="center"/>
    </xf>
    <xf numFmtId="0" fontId="1" fillId="3" borderId="11" xfId="0" applyFont="1" applyFill="1" applyBorder="1" applyAlignment="1">
      <alignment horizontal="center" vertical="center"/>
    </xf>
    <xf numFmtId="0" fontId="17" fillId="2" borderId="0" xfId="0" applyFont="1" applyFill="1" applyAlignment="1">
      <alignment horizontal="left"/>
    </xf>
    <xf numFmtId="0" fontId="0" fillId="4" borderId="20" xfId="0" applyFill="1" applyBorder="1" applyAlignment="1">
      <alignment horizontal="left" vertical="center" wrapText="1"/>
    </xf>
    <xf numFmtId="0" fontId="0" fillId="4" borderId="0" xfId="0" applyFill="1" applyAlignment="1">
      <alignment horizontal="left" vertical="center"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3" xfId="0" applyFont="1" applyBorder="1" applyAlignment="1">
      <alignment horizontal="left" vertical="top" wrapText="1"/>
    </xf>
    <xf numFmtId="0" fontId="1" fillId="0" borderId="0" xfId="0" applyFont="1" applyAlignment="1">
      <alignment horizontal="center" vertical="center" wrapText="1"/>
    </xf>
    <xf numFmtId="0" fontId="4" fillId="4" borderId="0" xfId="0" applyFont="1" applyFill="1" applyAlignment="1">
      <alignment horizontal="center"/>
    </xf>
    <xf numFmtId="0" fontId="1" fillId="3" borderId="0" xfId="0" applyFont="1" applyFill="1" applyAlignment="1">
      <alignment horizontal="center"/>
    </xf>
    <xf numFmtId="0" fontId="2" fillId="4" borderId="17" xfId="0" applyFont="1" applyFill="1" applyBorder="1" applyAlignment="1">
      <alignment horizontal="left" wrapText="1"/>
    </xf>
    <xf numFmtId="0" fontId="2" fillId="4" borderId="18" xfId="0" applyFont="1" applyFill="1" applyBorder="1" applyAlignment="1">
      <alignment horizontal="left" wrapText="1"/>
    </xf>
    <xf numFmtId="0" fontId="3" fillId="3" borderId="3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37"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horizontal="left" vertical="center"/>
    </xf>
    <xf numFmtId="9" fontId="17" fillId="2" borderId="2" xfId="0" applyNumberFormat="1" applyFont="1" applyFill="1" applyBorder="1" applyAlignment="1">
      <alignment horizontal="center" vertical="center"/>
    </xf>
    <xf numFmtId="9" fontId="17" fillId="2" borderId="3" xfId="0" applyNumberFormat="1" applyFont="1" applyFill="1" applyBorder="1" applyAlignment="1">
      <alignment horizontal="center" vertical="center"/>
    </xf>
    <xf numFmtId="0" fontId="8" fillId="3" borderId="3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27" xfId="0" applyFont="1" applyFill="1" applyBorder="1" applyAlignment="1">
      <alignment horizontal="left" vertical="top" wrapText="1"/>
    </xf>
    <xf numFmtId="0" fontId="1" fillId="3" borderId="38"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6" fontId="3" fillId="3" borderId="39" xfId="0" applyNumberFormat="1" applyFont="1" applyFill="1" applyBorder="1" applyAlignment="1">
      <alignment horizontal="center" vertical="center"/>
    </xf>
    <xf numFmtId="6" fontId="3" fillId="3" borderId="40" xfId="0" applyNumberFormat="1" applyFont="1" applyFill="1" applyBorder="1" applyAlignment="1">
      <alignment horizontal="center" vertical="center"/>
    </xf>
    <xf numFmtId="6" fontId="1" fillId="3" borderId="5" xfId="0" applyNumberFormat="1" applyFont="1" applyFill="1" applyBorder="1" applyAlignment="1">
      <alignment horizontal="center" vertical="center"/>
    </xf>
    <xf numFmtId="0" fontId="1" fillId="3" borderId="16" xfId="0" applyFont="1" applyFill="1" applyBorder="1" applyAlignment="1">
      <alignment horizontal="center" vertical="center"/>
    </xf>
    <xf numFmtId="0" fontId="1" fillId="0" borderId="0" xfId="0" applyFont="1" applyAlignment="1">
      <alignment horizontal="center"/>
    </xf>
    <xf numFmtId="0" fontId="0" fillId="4" borderId="0" xfId="0" applyFill="1" applyAlignment="1">
      <alignment horizontal="left" wrapText="1"/>
    </xf>
    <xf numFmtId="0" fontId="0" fillId="3" borderId="0" xfId="0" applyFill="1" applyAlignment="1">
      <alignment horizontal="left" wrapText="1"/>
    </xf>
    <xf numFmtId="0" fontId="19" fillId="0" borderId="0" xfId="0" applyFont="1" applyAlignment="1">
      <alignment horizontal="center" vertical="center" wrapText="1"/>
    </xf>
    <xf numFmtId="0" fontId="22" fillId="0" borderId="0" xfId="0" applyFont="1" applyAlignment="1">
      <alignment horizontal="left"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ls.gov/ppi/ppi_dr.htm" TargetMode="External"/><Relationship Id="rId1" Type="http://schemas.openxmlformats.org/officeDocument/2006/relationships/hyperlink" Target="http://www.bls.gov/news.release/ppi.t0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1"/>
  <sheetViews>
    <sheetView tabSelected="1" workbookViewId="0">
      <selection activeCell="G14" sqref="G14"/>
    </sheetView>
  </sheetViews>
  <sheetFormatPr baseColWidth="10" defaultColWidth="8.83203125" defaultRowHeight="15" x14ac:dyDescent="0.2"/>
  <cols>
    <col min="1" max="1" width="1.5" customWidth="1"/>
    <col min="2" max="2" width="3.5" customWidth="1"/>
    <col min="3" max="3" width="81" customWidth="1"/>
  </cols>
  <sheetData>
    <row r="1" spans="2:3" ht="48" customHeight="1" x14ac:dyDescent="0.25">
      <c r="B1" s="100" t="s">
        <v>92</v>
      </c>
      <c r="C1" s="100"/>
    </row>
    <row r="2" spans="2:3" ht="19" x14ac:dyDescent="0.25">
      <c r="B2" s="83" t="s">
        <v>89</v>
      </c>
    </row>
    <row r="3" spans="2:3" ht="38" x14ac:dyDescent="0.25">
      <c r="B3" s="50"/>
      <c r="C3" s="84" t="s">
        <v>90</v>
      </c>
    </row>
    <row r="4" spans="2:3" ht="69.75" customHeight="1" x14ac:dyDescent="0.25">
      <c r="B4" s="50"/>
      <c r="C4" s="84" t="s">
        <v>91</v>
      </c>
    </row>
    <row r="5" spans="2:3" ht="69.75" customHeight="1" x14ac:dyDescent="0.25">
      <c r="B5" s="50"/>
      <c r="C5" s="92" t="s">
        <v>105</v>
      </c>
    </row>
    <row r="6" spans="2:3" ht="28.5" customHeight="1" x14ac:dyDescent="0.25">
      <c r="B6" s="50"/>
      <c r="C6" s="99" t="s">
        <v>106</v>
      </c>
    </row>
    <row r="7" spans="2:3" ht="24" customHeight="1" x14ac:dyDescent="0.25">
      <c r="B7" s="83" t="s">
        <v>76</v>
      </c>
      <c r="C7" s="82"/>
    </row>
    <row r="8" spans="2:3" ht="10.5" customHeight="1" x14ac:dyDescent="0.2"/>
    <row r="9" spans="2:3" ht="18.75" customHeight="1" x14ac:dyDescent="0.2">
      <c r="B9" s="54">
        <v>1</v>
      </c>
      <c r="C9" s="53" t="s">
        <v>86</v>
      </c>
    </row>
    <row r="10" spans="2:3" ht="36" customHeight="1" x14ac:dyDescent="0.2">
      <c r="B10" s="54">
        <v>2</v>
      </c>
      <c r="C10" s="53" t="s">
        <v>68</v>
      </c>
    </row>
    <row r="11" spans="2:3" ht="16" x14ac:dyDescent="0.2">
      <c r="B11" s="54">
        <v>3</v>
      </c>
      <c r="C11" s="53" t="s">
        <v>58</v>
      </c>
    </row>
    <row r="12" spans="2:3" ht="32" x14ac:dyDescent="0.2">
      <c r="B12" s="54">
        <v>4</v>
      </c>
      <c r="C12" s="53" t="s">
        <v>66</v>
      </c>
    </row>
    <row r="13" spans="2:3" ht="32" x14ac:dyDescent="0.2">
      <c r="B13" s="54">
        <v>5</v>
      </c>
      <c r="C13" s="53" t="s">
        <v>67</v>
      </c>
    </row>
    <row r="14" spans="2:3" ht="16" x14ac:dyDescent="0.2">
      <c r="B14" s="54">
        <v>6</v>
      </c>
      <c r="C14" s="53" t="s">
        <v>69</v>
      </c>
    </row>
    <row r="15" spans="2:3" ht="19.5" customHeight="1" x14ac:dyDescent="0.2">
      <c r="B15" s="54">
        <v>7</v>
      </c>
      <c r="C15" s="53" t="s">
        <v>70</v>
      </c>
    </row>
    <row r="16" spans="2:3" ht="81" customHeight="1" x14ac:dyDescent="0.2">
      <c r="B16" s="54">
        <v>8</v>
      </c>
      <c r="C16" s="53" t="s">
        <v>87</v>
      </c>
    </row>
    <row r="17" spans="2:3" ht="16" x14ac:dyDescent="0.2">
      <c r="B17" s="54">
        <v>9</v>
      </c>
      <c r="C17" s="53" t="s">
        <v>73</v>
      </c>
    </row>
    <row r="18" spans="2:3" ht="153.75" customHeight="1" x14ac:dyDescent="0.2">
      <c r="B18" s="54">
        <v>10</v>
      </c>
      <c r="C18" s="53" t="s">
        <v>88</v>
      </c>
    </row>
    <row r="19" spans="2:3" ht="35.25" customHeight="1" x14ac:dyDescent="0.2">
      <c r="B19" s="54">
        <v>11</v>
      </c>
      <c r="C19" s="53" t="s">
        <v>78</v>
      </c>
    </row>
    <row r="20" spans="2:3" x14ac:dyDescent="0.2">
      <c r="C20" s="53"/>
    </row>
    <row r="21" spans="2:3" x14ac:dyDescent="0.2">
      <c r="C21" s="53"/>
    </row>
  </sheetData>
  <mergeCells count="1">
    <mergeCell ref="B1:C1"/>
  </mergeCells>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61"/>
  <sheetViews>
    <sheetView zoomScaleNormal="100" zoomScaleSheetLayoutView="100" workbookViewId="0">
      <selection activeCell="L6" sqref="L6"/>
    </sheetView>
  </sheetViews>
  <sheetFormatPr baseColWidth="10" defaultColWidth="8.83203125" defaultRowHeight="15" x14ac:dyDescent="0.2"/>
  <cols>
    <col min="1" max="1" width="2.83203125" customWidth="1"/>
    <col min="2" max="2" width="28.5" customWidth="1"/>
    <col min="3" max="3" width="20.5" customWidth="1"/>
    <col min="4" max="4" width="8.6640625" customWidth="1"/>
    <col min="5" max="5" width="21.5" customWidth="1"/>
    <col min="6" max="6" width="8.5" customWidth="1"/>
    <col min="7" max="7" width="21.6640625" customWidth="1"/>
    <col min="8" max="8" width="10.6640625" bestFit="1" customWidth="1"/>
    <col min="10" max="10" width="10.6640625" bestFit="1" customWidth="1"/>
  </cols>
  <sheetData>
    <row r="1" spans="2:18" ht="21" x14ac:dyDescent="0.25">
      <c r="B1" s="57" t="s">
        <v>64</v>
      </c>
      <c r="F1" s="56" t="s">
        <v>62</v>
      </c>
      <c r="G1" s="49">
        <v>43195</v>
      </c>
      <c r="I1" s="47" t="s">
        <v>56</v>
      </c>
      <c r="J1" s="48" t="s">
        <v>81</v>
      </c>
    </row>
    <row r="2" spans="2:18" ht="19" x14ac:dyDescent="0.25">
      <c r="B2" s="2" t="s">
        <v>57</v>
      </c>
      <c r="C2" s="80">
        <v>1234</v>
      </c>
      <c r="F2" s="56" t="s">
        <v>23</v>
      </c>
      <c r="G2" s="49">
        <v>43195</v>
      </c>
    </row>
    <row r="4" spans="2:18" ht="56.25" customHeight="1" x14ac:dyDescent="0.2">
      <c r="B4" s="146" t="s">
        <v>93</v>
      </c>
      <c r="C4" s="147"/>
      <c r="D4" s="147"/>
      <c r="E4" s="147"/>
      <c r="F4" s="147"/>
      <c r="G4" s="148"/>
    </row>
    <row r="5" spans="2:18" ht="16" x14ac:dyDescent="0.2">
      <c r="B5" s="4" t="s">
        <v>82</v>
      </c>
      <c r="C5" s="55">
        <v>400</v>
      </c>
      <c r="D5" t="s">
        <v>61</v>
      </c>
      <c r="E5" s="55">
        <v>1800</v>
      </c>
      <c r="F5" t="s">
        <v>31</v>
      </c>
    </row>
    <row r="6" spans="2:18" x14ac:dyDescent="0.2">
      <c r="B6" t="s">
        <v>22</v>
      </c>
      <c r="C6" s="143" t="s">
        <v>41</v>
      </c>
      <c r="D6" s="143"/>
      <c r="E6" s="143"/>
      <c r="F6" t="s">
        <v>60</v>
      </c>
    </row>
    <row r="8" spans="2:18" ht="17.25" customHeight="1" x14ac:dyDescent="0.2">
      <c r="B8" s="149" t="s">
        <v>6</v>
      </c>
      <c r="C8" s="150" t="s">
        <v>5</v>
      </c>
      <c r="D8" s="150"/>
      <c r="E8" s="150"/>
      <c r="F8" s="150"/>
      <c r="G8" s="150"/>
    </row>
    <row r="9" spans="2:18" x14ac:dyDescent="0.2">
      <c r="B9" s="149"/>
      <c r="C9" s="151" t="s">
        <v>21</v>
      </c>
      <c r="D9" s="151"/>
      <c r="E9" s="151"/>
      <c r="F9" s="151"/>
      <c r="G9" s="151"/>
    </row>
    <row r="10" spans="2:18" ht="16" x14ac:dyDescent="0.2">
      <c r="B10" s="12" t="s">
        <v>20</v>
      </c>
      <c r="C10" s="46"/>
      <c r="D10" s="46"/>
      <c r="E10" s="46"/>
      <c r="F10" s="46"/>
      <c r="G10" s="46"/>
      <c r="K10" s="173"/>
      <c r="L10" s="173"/>
      <c r="M10" s="173"/>
      <c r="N10" s="173"/>
    </row>
    <row r="11" spans="2:18" x14ac:dyDescent="0.2">
      <c r="B11" s="174" t="s">
        <v>83</v>
      </c>
      <c r="C11" s="174"/>
      <c r="D11" s="174"/>
      <c r="E11" s="174"/>
      <c r="F11" s="174"/>
      <c r="G11" s="174"/>
    </row>
    <row r="12" spans="2:18" ht="16.5" customHeight="1" x14ac:dyDescent="0.2">
      <c r="B12" s="175" t="s">
        <v>63</v>
      </c>
      <c r="C12" s="175"/>
      <c r="D12" s="175"/>
      <c r="E12" s="175"/>
      <c r="F12" s="175"/>
      <c r="G12" s="175"/>
    </row>
    <row r="13" spans="2:18" ht="16" thickBot="1" x14ac:dyDescent="0.25">
      <c r="B13" s="45"/>
      <c r="C13" s="45"/>
      <c r="D13" s="45"/>
      <c r="E13" s="45"/>
      <c r="F13" s="45"/>
      <c r="G13" s="45"/>
      <c r="I13" t="s">
        <v>89</v>
      </c>
    </row>
    <row r="14" spans="2:18" ht="46.5" customHeight="1" thickBot="1" x14ac:dyDescent="0.25">
      <c r="B14" s="11" t="s">
        <v>15</v>
      </c>
      <c r="C14" s="43">
        <f>G21</f>
        <v>51401</v>
      </c>
      <c r="D14" s="42" t="s">
        <v>47</v>
      </c>
      <c r="E14" s="44">
        <f>G36</f>
        <v>151452.60685767967</v>
      </c>
      <c r="F14" s="41" t="s">
        <v>46</v>
      </c>
      <c r="G14" s="52">
        <f>+C14/E14</f>
        <v>0.33938669704313262</v>
      </c>
      <c r="H14" s="7"/>
      <c r="I14" s="177" t="s">
        <v>90</v>
      </c>
      <c r="J14" s="177"/>
      <c r="K14" s="177"/>
      <c r="L14" s="177"/>
      <c r="M14" s="177"/>
      <c r="N14" s="177"/>
      <c r="O14" s="177"/>
      <c r="P14" s="177"/>
      <c r="Q14" s="177"/>
      <c r="R14" s="177"/>
    </row>
    <row r="15" spans="2:18" ht="79.5" customHeight="1" thickBot="1" x14ac:dyDescent="0.25">
      <c r="B15" s="176" t="str">
        <f>IF(G14&gt;0.5,IF(G14&gt;0.749999,"Result:  Engine may be reconstructed + New Date of Manufacture, submit applicability determination","Result:  Engine may be reconstructed, submit applicability determination"),"Result:  Engine is below reconstruction criteria")</f>
        <v>Result:  Engine is below reconstruction criteria</v>
      </c>
      <c r="C15" s="176"/>
      <c r="D15" s="176"/>
      <c r="E15" s="176"/>
      <c r="F15" s="176"/>
      <c r="G15" s="176"/>
      <c r="I15" s="177" t="s">
        <v>91</v>
      </c>
      <c r="J15" s="177"/>
      <c r="K15" s="177"/>
      <c r="L15" s="177"/>
      <c r="M15" s="177"/>
      <c r="N15" s="177"/>
      <c r="O15" s="177"/>
      <c r="P15" s="177"/>
      <c r="Q15" s="177"/>
      <c r="R15" s="177"/>
    </row>
    <row r="16" spans="2:18" ht="19" x14ac:dyDescent="0.25">
      <c r="B16" s="58" t="s">
        <v>77</v>
      </c>
      <c r="C16" s="59"/>
      <c r="D16" s="59"/>
      <c r="E16" s="59"/>
      <c r="F16" s="59"/>
      <c r="G16" s="60" t="s">
        <v>34</v>
      </c>
    </row>
    <row r="17" spans="2:18" ht="30" customHeight="1" x14ac:dyDescent="0.2">
      <c r="B17" s="144" t="s">
        <v>27</v>
      </c>
      <c r="C17" s="145"/>
      <c r="D17" s="145"/>
      <c r="E17" s="145"/>
      <c r="F17" s="61"/>
      <c r="G17" s="62">
        <v>50000</v>
      </c>
      <c r="I17" s="101" t="s">
        <v>105</v>
      </c>
      <c r="J17" s="101"/>
      <c r="K17" s="101"/>
      <c r="L17" s="101"/>
      <c r="M17" s="101"/>
      <c r="N17" s="101"/>
      <c r="O17" s="101"/>
      <c r="P17" s="101"/>
      <c r="Q17" s="101"/>
      <c r="R17" s="101"/>
    </row>
    <row r="18" spans="2:18" ht="30" customHeight="1" x14ac:dyDescent="0.2">
      <c r="B18" s="144" t="s">
        <v>28</v>
      </c>
      <c r="C18" s="145"/>
      <c r="D18" s="145"/>
      <c r="E18" s="145"/>
      <c r="F18" s="61"/>
      <c r="G18" s="62">
        <v>351</v>
      </c>
      <c r="I18" s="101"/>
      <c r="J18" s="101"/>
      <c r="K18" s="101"/>
      <c r="L18" s="101"/>
      <c r="M18" s="101"/>
      <c r="N18" s="101"/>
      <c r="O18" s="101"/>
      <c r="P18" s="101"/>
      <c r="Q18" s="101"/>
      <c r="R18" s="101"/>
    </row>
    <row r="19" spans="2:18" ht="30" customHeight="1" x14ac:dyDescent="0.2">
      <c r="B19" s="144" t="s">
        <v>29</v>
      </c>
      <c r="C19" s="145"/>
      <c r="D19" s="145"/>
      <c r="E19" s="145"/>
      <c r="F19" s="61"/>
      <c r="G19" s="62">
        <v>500</v>
      </c>
      <c r="I19" s="101"/>
      <c r="J19" s="101"/>
      <c r="K19" s="101"/>
      <c r="L19" s="101"/>
      <c r="M19" s="101"/>
      <c r="N19" s="101"/>
      <c r="O19" s="101"/>
      <c r="P19" s="101"/>
      <c r="Q19" s="101"/>
      <c r="R19" s="101"/>
    </row>
    <row r="20" spans="2:18" ht="30" customHeight="1" x14ac:dyDescent="0.2">
      <c r="B20" s="144" t="s">
        <v>94</v>
      </c>
      <c r="C20" s="145"/>
      <c r="D20" s="145"/>
      <c r="E20" s="145"/>
      <c r="F20" s="61"/>
      <c r="G20" s="62">
        <v>550</v>
      </c>
      <c r="I20" s="101"/>
      <c r="J20" s="101"/>
      <c r="K20" s="101"/>
      <c r="L20" s="101"/>
      <c r="M20" s="101"/>
      <c r="N20" s="101"/>
      <c r="O20" s="101"/>
      <c r="P20" s="101"/>
      <c r="Q20" s="101"/>
      <c r="R20" s="101"/>
    </row>
    <row r="21" spans="2:18" ht="19.5" customHeight="1" thickBot="1" x14ac:dyDescent="0.3">
      <c r="B21" s="152" t="s">
        <v>30</v>
      </c>
      <c r="C21" s="153"/>
      <c r="D21" s="63"/>
      <c r="E21" s="63"/>
      <c r="F21" s="63"/>
      <c r="G21" s="64">
        <f>SUM(G17:G20)</f>
        <v>51401</v>
      </c>
      <c r="I21" s="101"/>
      <c r="J21" s="101"/>
      <c r="K21" s="101"/>
      <c r="L21" s="101"/>
      <c r="M21" s="101"/>
      <c r="N21" s="101"/>
      <c r="O21" s="101"/>
      <c r="P21" s="101"/>
      <c r="Q21" s="101"/>
      <c r="R21" s="101"/>
    </row>
    <row r="22" spans="2:18" ht="10.5" customHeight="1" thickBot="1" x14ac:dyDescent="0.25">
      <c r="B22" s="27"/>
      <c r="C22" s="28"/>
      <c r="I22" s="101"/>
      <c r="J22" s="101"/>
      <c r="K22" s="101"/>
      <c r="L22" s="101"/>
      <c r="M22" s="101"/>
      <c r="N22" s="101"/>
      <c r="O22" s="101"/>
      <c r="P22" s="101"/>
      <c r="Q22" s="101"/>
      <c r="R22" s="101"/>
    </row>
    <row r="23" spans="2:18" ht="19" x14ac:dyDescent="0.25">
      <c r="B23" s="65" t="s">
        <v>65</v>
      </c>
      <c r="C23" s="66"/>
      <c r="D23" s="66"/>
      <c r="E23" s="66"/>
      <c r="F23" s="66"/>
      <c r="G23" s="67"/>
      <c r="I23" s="101"/>
      <c r="J23" s="101"/>
      <c r="K23" s="101"/>
      <c r="L23" s="101"/>
      <c r="M23" s="101"/>
      <c r="N23" s="101"/>
      <c r="O23" s="101"/>
      <c r="P23" s="101"/>
      <c r="Q23" s="101"/>
      <c r="R23" s="101"/>
    </row>
    <row r="24" spans="2:18" ht="30.75" customHeight="1" x14ac:dyDescent="0.2">
      <c r="B24" s="163" t="s">
        <v>72</v>
      </c>
      <c r="C24" s="164"/>
      <c r="D24" s="164"/>
      <c r="E24" s="164"/>
      <c r="F24" s="164"/>
      <c r="G24" s="165"/>
      <c r="I24" s="101"/>
      <c r="J24" s="101"/>
      <c r="K24" s="101"/>
      <c r="L24" s="101"/>
      <c r="M24" s="101"/>
      <c r="N24" s="101"/>
      <c r="O24" s="101"/>
      <c r="P24" s="101"/>
      <c r="Q24" s="101"/>
      <c r="R24" s="101"/>
    </row>
    <row r="25" spans="2:18" ht="24.75" customHeight="1" x14ac:dyDescent="0.2">
      <c r="B25" s="154" t="s">
        <v>33</v>
      </c>
      <c r="C25" s="155"/>
      <c r="D25" s="156"/>
      <c r="E25" s="157" t="s">
        <v>45</v>
      </c>
      <c r="F25" s="155"/>
      <c r="G25" s="68" t="s">
        <v>34</v>
      </c>
    </row>
    <row r="26" spans="2:18" ht="24.75" customHeight="1" x14ac:dyDescent="0.2">
      <c r="B26" s="158" t="s">
        <v>59</v>
      </c>
      <c r="C26" s="159"/>
      <c r="D26" s="160"/>
      <c r="E26" s="161" t="s">
        <v>71</v>
      </c>
      <c r="F26" s="162"/>
      <c r="G26" s="69">
        <v>85000</v>
      </c>
    </row>
    <row r="27" spans="2:18" ht="15.75" customHeight="1" x14ac:dyDescent="0.2">
      <c r="B27" s="127" t="s">
        <v>49</v>
      </c>
      <c r="C27" s="128"/>
      <c r="D27" s="129"/>
      <c r="E27" s="130" t="s">
        <v>32</v>
      </c>
      <c r="F27" s="131"/>
      <c r="G27" s="136">
        <f>IF(E27="Generic Factors",C28,C29)</f>
        <v>46800</v>
      </c>
    </row>
    <row r="28" spans="2:18" ht="15.75" customHeight="1" x14ac:dyDescent="0.2">
      <c r="B28" s="70" t="s">
        <v>51</v>
      </c>
      <c r="C28" s="139">
        <f>IF($C$5&gt;1750,"error",VLOOKUP($C$5,'Reference Tables'!$B$5:$E$9,3,TRUE)*$C$5)</f>
        <v>46800</v>
      </c>
      <c r="D28" s="140"/>
      <c r="E28" s="132"/>
      <c r="F28" s="133"/>
      <c r="G28" s="137"/>
    </row>
    <row r="29" spans="2:18" ht="15.75" customHeight="1" x14ac:dyDescent="0.2">
      <c r="B29" s="70" t="s">
        <v>53</v>
      </c>
      <c r="C29" s="141">
        <f>+E47</f>
        <v>0</v>
      </c>
      <c r="D29" s="142"/>
      <c r="E29" s="134"/>
      <c r="F29" s="135"/>
      <c r="G29" s="138"/>
    </row>
    <row r="30" spans="2:18" ht="35.25" customHeight="1" x14ac:dyDescent="0.2">
      <c r="B30" s="166" t="s">
        <v>50</v>
      </c>
      <c r="C30" s="167"/>
      <c r="D30" s="168"/>
      <c r="E30" s="130" t="s">
        <v>32</v>
      </c>
      <c r="F30" s="131"/>
      <c r="G30" s="136">
        <f>IF(E30="Generic Factors",C31,C32)</f>
        <v>8400</v>
      </c>
    </row>
    <row r="31" spans="2:18" x14ac:dyDescent="0.2">
      <c r="B31" s="70" t="s">
        <v>51</v>
      </c>
      <c r="C31" s="139">
        <f>IF($C$5&gt;1750,"error",VLOOKUP($C$5,'Reference Tables'!$B$5:$E$9,4,TRUE)*$C$5)</f>
        <v>8400</v>
      </c>
      <c r="D31" s="140"/>
      <c r="E31" s="132"/>
      <c r="F31" s="133"/>
      <c r="G31" s="169"/>
    </row>
    <row r="32" spans="2:18" x14ac:dyDescent="0.2">
      <c r="B32" s="71" t="s">
        <v>52</v>
      </c>
      <c r="C32" s="171">
        <f>+E59</f>
        <v>0</v>
      </c>
      <c r="D32" s="172"/>
      <c r="E32" s="134"/>
      <c r="F32" s="135"/>
      <c r="G32" s="170"/>
    </row>
    <row r="33" spans="2:7" ht="26.25" customHeight="1" x14ac:dyDescent="0.2">
      <c r="B33" s="72" t="s">
        <v>74</v>
      </c>
      <c r="C33" s="21"/>
      <c r="D33" s="22"/>
      <c r="E33" s="22"/>
      <c r="F33" s="22"/>
      <c r="G33" s="73">
        <f>+G27+G30</f>
        <v>55200</v>
      </c>
    </row>
    <row r="34" spans="2:7" ht="21" customHeight="1" x14ac:dyDescent="0.2">
      <c r="B34" s="75" t="s">
        <v>84</v>
      </c>
      <c r="C34" s="76"/>
      <c r="D34" s="77"/>
      <c r="E34" s="77"/>
      <c r="F34" s="77"/>
      <c r="G34" s="78">
        <f>IF(G2&lt;1/1/2006,"error",VLOOKUP(G2,'Reference Tables'!B16:C28,2,TRUE)/'Reference Tables'!C19)</f>
        <v>1.2038515735086897</v>
      </c>
    </row>
    <row r="35" spans="2:7" ht="26.25" customHeight="1" x14ac:dyDescent="0.2">
      <c r="B35" s="74" t="s">
        <v>75</v>
      </c>
      <c r="C35" s="23"/>
      <c r="D35" s="24"/>
      <c r="E35" s="24"/>
      <c r="F35" s="24"/>
      <c r="G35" s="79">
        <f>+G33*G34</f>
        <v>66452.606857679668</v>
      </c>
    </row>
    <row r="36" spans="2:7" ht="26.25" customHeight="1" thickBot="1" x14ac:dyDescent="0.3">
      <c r="B36" s="17" t="s">
        <v>85</v>
      </c>
      <c r="C36" s="18"/>
      <c r="D36" s="19"/>
      <c r="E36" s="19"/>
      <c r="F36" s="19"/>
      <c r="G36" s="20">
        <f>+G26+G35</f>
        <v>151452.60685767967</v>
      </c>
    </row>
    <row r="37" spans="2:7" ht="15" customHeight="1" x14ac:dyDescent="0.2">
      <c r="B37" s="3"/>
      <c r="C37" s="13"/>
      <c r="D37" s="14"/>
      <c r="E37" s="14"/>
      <c r="F37" s="14"/>
      <c r="G37" s="14"/>
    </row>
    <row r="38" spans="2:7" ht="15" customHeight="1" thickBot="1" x14ac:dyDescent="0.25">
      <c r="B38" s="3"/>
      <c r="C38" s="13"/>
      <c r="D38" s="14"/>
      <c r="E38" s="14"/>
      <c r="F38" s="14"/>
      <c r="G38" s="14"/>
    </row>
    <row r="39" spans="2:7" ht="39.75" customHeight="1" thickBot="1" x14ac:dyDescent="0.3">
      <c r="B39" s="112" t="s">
        <v>97</v>
      </c>
      <c r="C39" s="113"/>
      <c r="D39" s="113"/>
      <c r="E39" s="113"/>
      <c r="F39" s="113"/>
      <c r="G39" s="114"/>
    </row>
    <row r="40" spans="2:7" ht="50.25" customHeight="1" thickBot="1" x14ac:dyDescent="0.25">
      <c r="B40" s="29" t="s">
        <v>14</v>
      </c>
      <c r="C40" s="34" t="s">
        <v>35</v>
      </c>
      <c r="D40" s="34" t="s">
        <v>36</v>
      </c>
      <c r="E40" s="115" t="s">
        <v>96</v>
      </c>
      <c r="F40" s="116"/>
      <c r="G40" s="117"/>
    </row>
    <row r="41" spans="2:7" ht="33" thickTop="1" x14ac:dyDescent="0.2">
      <c r="B41" s="30" t="s">
        <v>80</v>
      </c>
      <c r="C41" s="5"/>
      <c r="D41" s="5"/>
      <c r="E41" s="118"/>
      <c r="F41" s="119"/>
      <c r="G41" s="120"/>
    </row>
    <row r="42" spans="2:7" x14ac:dyDescent="0.2">
      <c r="B42" s="31" t="s">
        <v>0</v>
      </c>
      <c r="C42" s="86">
        <v>0</v>
      </c>
      <c r="D42" s="87">
        <v>0</v>
      </c>
      <c r="E42" s="121">
        <f>C42*D42</f>
        <v>0</v>
      </c>
      <c r="F42" s="122"/>
      <c r="G42" s="120"/>
    </row>
    <row r="43" spans="2:7" x14ac:dyDescent="0.2">
      <c r="B43" s="31" t="s">
        <v>1</v>
      </c>
      <c r="C43" s="86">
        <v>0</v>
      </c>
      <c r="D43" s="87">
        <v>0</v>
      </c>
      <c r="E43" s="121">
        <f>C43*D43</f>
        <v>0</v>
      </c>
      <c r="F43" s="122"/>
      <c r="G43" s="120"/>
    </row>
    <row r="44" spans="2:7" ht="16" x14ac:dyDescent="0.2">
      <c r="B44" s="32" t="s">
        <v>2</v>
      </c>
      <c r="C44" s="86">
        <v>0</v>
      </c>
      <c r="D44" s="88">
        <v>0</v>
      </c>
      <c r="E44" s="121">
        <f>C44*D44</f>
        <v>0</v>
      </c>
      <c r="F44" s="122"/>
      <c r="G44" s="120"/>
    </row>
    <row r="45" spans="2:7" ht="32" x14ac:dyDescent="0.2">
      <c r="B45" s="32" t="s">
        <v>3</v>
      </c>
      <c r="C45" s="86">
        <v>0</v>
      </c>
      <c r="D45" s="87">
        <v>0</v>
      </c>
      <c r="E45" s="121">
        <f>C45*D45</f>
        <v>0</v>
      </c>
      <c r="F45" s="122"/>
      <c r="G45" s="120"/>
    </row>
    <row r="46" spans="2:7" ht="17" thickBot="1" x14ac:dyDescent="0.25">
      <c r="B46" s="33" t="s">
        <v>4</v>
      </c>
      <c r="C46" s="89">
        <v>0</v>
      </c>
      <c r="D46" s="90">
        <v>0</v>
      </c>
      <c r="E46" s="123">
        <f>C46*D46</f>
        <v>0</v>
      </c>
      <c r="F46" s="124"/>
      <c r="G46" s="125"/>
    </row>
    <row r="47" spans="2:7" ht="30" customHeight="1" thickBot="1" x14ac:dyDescent="0.25">
      <c r="B47" s="102" t="s">
        <v>37</v>
      </c>
      <c r="C47" s="103"/>
      <c r="D47" s="103"/>
      <c r="E47" s="104">
        <f>SUM(E42:G46)</f>
        <v>0</v>
      </c>
      <c r="F47" s="104"/>
      <c r="G47" s="105"/>
    </row>
    <row r="48" spans="2:7" ht="17.25" customHeight="1" x14ac:dyDescent="0.2">
      <c r="B48" s="36"/>
      <c r="C48" s="36"/>
      <c r="D48" s="36"/>
      <c r="E48" s="37"/>
      <c r="F48" s="37"/>
      <c r="G48" s="38"/>
    </row>
    <row r="49" spans="2:10" ht="37.5" customHeight="1" x14ac:dyDescent="0.2">
      <c r="B49" s="126" t="s">
        <v>98</v>
      </c>
      <c r="C49" s="126"/>
      <c r="D49" s="126"/>
      <c r="E49" s="126"/>
      <c r="F49" s="126"/>
      <c r="G49" s="126"/>
    </row>
    <row r="50" spans="2:10" ht="17" thickBot="1" x14ac:dyDescent="0.25">
      <c r="B50" s="39"/>
      <c r="C50" s="39"/>
      <c r="D50" s="39"/>
      <c r="E50" s="40"/>
      <c r="F50" s="40"/>
      <c r="G50" s="40"/>
    </row>
    <row r="51" spans="2:10" ht="44.25" customHeight="1" thickBot="1" x14ac:dyDescent="0.3">
      <c r="B51" s="112" t="s">
        <v>38</v>
      </c>
      <c r="C51" s="113"/>
      <c r="D51" s="113"/>
      <c r="E51" s="113"/>
      <c r="F51" s="113"/>
      <c r="G51" s="114"/>
    </row>
    <row r="52" spans="2:10" ht="50.25" customHeight="1" thickBot="1" x14ac:dyDescent="0.3">
      <c r="B52" s="35" t="s">
        <v>13</v>
      </c>
      <c r="C52" s="34" t="s">
        <v>35</v>
      </c>
      <c r="D52" s="34" t="s">
        <v>36</v>
      </c>
      <c r="E52" s="109" t="s">
        <v>48</v>
      </c>
      <c r="F52" s="110"/>
      <c r="G52" s="111"/>
      <c r="J52" s="8"/>
    </row>
    <row r="53" spans="2:10" ht="16" thickTop="1" x14ac:dyDescent="0.2">
      <c r="B53" s="31" t="s">
        <v>7</v>
      </c>
      <c r="C53" s="86">
        <v>0</v>
      </c>
      <c r="D53" s="91">
        <v>0.25</v>
      </c>
      <c r="E53" s="106">
        <f>+C53*D53</f>
        <v>0</v>
      </c>
      <c r="F53" s="107"/>
      <c r="G53" s="108"/>
      <c r="J53" s="9"/>
    </row>
    <row r="54" spans="2:10" x14ac:dyDescent="0.2">
      <c r="B54" s="31" t="s">
        <v>8</v>
      </c>
      <c r="C54" s="86">
        <v>0</v>
      </c>
      <c r="D54" s="91">
        <v>0.25</v>
      </c>
      <c r="E54" s="106">
        <f t="shared" ref="E54:E57" si="0">+C54*D54</f>
        <v>0</v>
      </c>
      <c r="F54" s="107"/>
      <c r="G54" s="108"/>
      <c r="J54" s="9"/>
    </row>
    <row r="55" spans="2:10" ht="16" x14ac:dyDescent="0.2">
      <c r="B55" s="32" t="s">
        <v>9</v>
      </c>
      <c r="C55" s="86">
        <v>0</v>
      </c>
      <c r="D55" s="91">
        <v>0.25</v>
      </c>
      <c r="E55" s="106">
        <f t="shared" si="0"/>
        <v>0</v>
      </c>
      <c r="F55" s="107"/>
      <c r="G55" s="108"/>
      <c r="J55" s="9"/>
    </row>
    <row r="56" spans="2:10" ht="16" x14ac:dyDescent="0.2">
      <c r="B56" s="32" t="s">
        <v>10</v>
      </c>
      <c r="C56" s="86">
        <v>0</v>
      </c>
      <c r="D56" s="91">
        <v>1</v>
      </c>
      <c r="E56" s="106">
        <f t="shared" si="0"/>
        <v>0</v>
      </c>
      <c r="F56" s="107"/>
      <c r="G56" s="108"/>
      <c r="J56" s="9"/>
    </row>
    <row r="57" spans="2:10" ht="16" x14ac:dyDescent="0.2">
      <c r="B57" s="32" t="s">
        <v>12</v>
      </c>
      <c r="C57" s="86">
        <v>0</v>
      </c>
      <c r="D57" s="91">
        <v>1</v>
      </c>
      <c r="E57" s="106">
        <f t="shared" si="0"/>
        <v>0</v>
      </c>
      <c r="F57" s="107"/>
      <c r="G57" s="108"/>
      <c r="J57" s="9"/>
    </row>
    <row r="58" spans="2:10" ht="17" thickBot="1" x14ac:dyDescent="0.25">
      <c r="B58" s="32" t="s">
        <v>11</v>
      </c>
      <c r="C58" s="86">
        <v>0</v>
      </c>
      <c r="D58" s="91">
        <v>1</v>
      </c>
      <c r="E58" s="106">
        <f>+C58*D58</f>
        <v>0</v>
      </c>
      <c r="F58" s="107"/>
      <c r="G58" s="108"/>
      <c r="J58" s="9"/>
    </row>
    <row r="59" spans="2:10" ht="46.5" customHeight="1" thickBot="1" x14ac:dyDescent="0.25">
      <c r="B59" s="102" t="s">
        <v>39</v>
      </c>
      <c r="C59" s="103"/>
      <c r="D59" s="103"/>
      <c r="E59" s="104">
        <f>SUM(E53:G58)</f>
        <v>0</v>
      </c>
      <c r="F59" s="104"/>
      <c r="G59" s="105"/>
      <c r="J59" s="9"/>
    </row>
    <row r="60" spans="2:10" x14ac:dyDescent="0.2">
      <c r="G60" s="1"/>
      <c r="J60" s="3"/>
    </row>
    <row r="61" spans="2:10" ht="36.75" customHeight="1" x14ac:dyDescent="0.2">
      <c r="B61" s="126" t="s">
        <v>98</v>
      </c>
      <c r="C61" s="126"/>
      <c r="D61" s="126"/>
      <c r="E61" s="126"/>
      <c r="F61" s="126"/>
      <c r="G61" s="126"/>
    </row>
  </sheetData>
  <mergeCells count="54">
    <mergeCell ref="K10:N10"/>
    <mergeCell ref="B11:G11"/>
    <mergeCell ref="B12:G12"/>
    <mergeCell ref="B15:G15"/>
    <mergeCell ref="I14:R14"/>
    <mergeCell ref="I15:R15"/>
    <mergeCell ref="B61:G61"/>
    <mergeCell ref="B20:E20"/>
    <mergeCell ref="B8:B9"/>
    <mergeCell ref="C8:G8"/>
    <mergeCell ref="C9:G9"/>
    <mergeCell ref="B21:C21"/>
    <mergeCell ref="B25:D25"/>
    <mergeCell ref="E25:F25"/>
    <mergeCell ref="B26:D26"/>
    <mergeCell ref="E26:F26"/>
    <mergeCell ref="B24:G24"/>
    <mergeCell ref="B30:D30"/>
    <mergeCell ref="E30:F32"/>
    <mergeCell ref="G30:G32"/>
    <mergeCell ref="C31:D31"/>
    <mergeCell ref="C32:D32"/>
    <mergeCell ref="C6:E6"/>
    <mergeCell ref="B17:E17"/>
    <mergeCell ref="B18:E18"/>
    <mergeCell ref="B19:E19"/>
    <mergeCell ref="B4:G4"/>
    <mergeCell ref="B27:D27"/>
    <mergeCell ref="E27:F29"/>
    <mergeCell ref="G27:G29"/>
    <mergeCell ref="C28:D28"/>
    <mergeCell ref="C29:D29"/>
    <mergeCell ref="E45:G45"/>
    <mergeCell ref="E46:G46"/>
    <mergeCell ref="B47:D47"/>
    <mergeCell ref="E47:G47"/>
    <mergeCell ref="B51:G51"/>
    <mergeCell ref="B49:G49"/>
    <mergeCell ref="I17:R24"/>
    <mergeCell ref="B59:D59"/>
    <mergeCell ref="E59:G59"/>
    <mergeCell ref="E53:G53"/>
    <mergeCell ref="E54:G54"/>
    <mergeCell ref="E55:G55"/>
    <mergeCell ref="E56:G56"/>
    <mergeCell ref="E57:G57"/>
    <mergeCell ref="E58:G58"/>
    <mergeCell ref="E52:G52"/>
    <mergeCell ref="B39:G39"/>
    <mergeCell ref="E40:G40"/>
    <mergeCell ref="E41:G41"/>
    <mergeCell ref="E42:G42"/>
    <mergeCell ref="E43:G43"/>
    <mergeCell ref="E44:G44"/>
  </mergeCells>
  <dataValidations count="4">
    <dataValidation type="date" operator="greaterThan" allowBlank="1" showInputMessage="1" showErrorMessage="1" sqref="G2" xr:uid="{00000000-0002-0000-0100-000000000000}">
      <formula1>38718</formula1>
    </dataValidation>
    <dataValidation allowBlank="1" showInputMessage="1" showErrorMessage="1" promptTitle="No Direct Input" prompt="Determined by Method selected" sqref="G27:G32" xr:uid="{00000000-0002-0000-0100-000001000000}"/>
    <dataValidation type="list" allowBlank="1" showInputMessage="1" showErrorMessage="1" sqref="E27 E30" xr:uid="{00000000-0002-0000-0100-000002000000}">
      <formula1>method</formula1>
    </dataValidation>
    <dataValidation type="list" allowBlank="1" showInputMessage="1" showErrorMessage="1" sqref="C6" xr:uid="{00000000-0002-0000-0100-000003000000}">
      <formula1>overhaultype</formula1>
    </dataValidation>
  </dataValidations>
  <pageMargins left="0.7" right="0.7" top="0.75" bottom="0.75" header="0.3" footer="0.3"/>
  <pageSetup scale="82" fitToHeight="2" orientation="portrait" r:id="rId1"/>
  <rowBreaks count="1" manualBreakCount="1">
    <brk id="36" min="1"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44"/>
  <sheetViews>
    <sheetView workbookViewId="0">
      <selection activeCell="M16" sqref="M16"/>
    </sheetView>
  </sheetViews>
  <sheetFormatPr baseColWidth="10" defaultColWidth="8.83203125" defaultRowHeight="15" x14ac:dyDescent="0.2"/>
  <cols>
    <col min="1" max="1" width="5.6640625" customWidth="1"/>
    <col min="4" max="4" width="11.5" customWidth="1"/>
    <col min="5" max="5" width="14.5" customWidth="1"/>
  </cols>
  <sheetData>
    <row r="1" spans="2:5" ht="19" x14ac:dyDescent="0.25">
      <c r="B1" s="81" t="s">
        <v>79</v>
      </c>
    </row>
    <row r="3" spans="2:5" x14ac:dyDescent="0.2">
      <c r="B3" s="118" t="s">
        <v>95</v>
      </c>
      <c r="C3" s="118"/>
      <c r="D3" s="118"/>
      <c r="E3" s="118"/>
    </row>
    <row r="4" spans="2:5" ht="56.25" customHeight="1" x14ac:dyDescent="0.2">
      <c r="B4" s="10" t="s">
        <v>16</v>
      </c>
      <c r="C4" s="10" t="s">
        <v>17</v>
      </c>
      <c r="D4" s="15" t="s">
        <v>19</v>
      </c>
      <c r="E4" s="15" t="s">
        <v>18</v>
      </c>
    </row>
    <row r="5" spans="2:5" x14ac:dyDescent="0.2">
      <c r="B5" s="10">
        <v>0</v>
      </c>
      <c r="C5" s="10">
        <v>99</v>
      </c>
      <c r="D5" s="16">
        <v>231</v>
      </c>
      <c r="E5" s="16">
        <v>48</v>
      </c>
    </row>
    <row r="6" spans="2:5" x14ac:dyDescent="0.2">
      <c r="B6" s="10">
        <v>100</v>
      </c>
      <c r="C6" s="10">
        <v>199</v>
      </c>
      <c r="D6" s="16">
        <v>169</v>
      </c>
      <c r="E6" s="16">
        <v>43</v>
      </c>
    </row>
    <row r="7" spans="2:5" x14ac:dyDescent="0.2">
      <c r="B7" s="10">
        <v>200</v>
      </c>
      <c r="C7" s="10">
        <v>499</v>
      </c>
      <c r="D7" s="16">
        <v>117</v>
      </c>
      <c r="E7" s="16">
        <v>21</v>
      </c>
    </row>
    <row r="8" spans="2:5" x14ac:dyDescent="0.2">
      <c r="B8" s="10">
        <v>500</v>
      </c>
      <c r="C8" s="10">
        <v>999</v>
      </c>
      <c r="D8" s="16">
        <v>114</v>
      </c>
      <c r="E8" s="16">
        <v>15</v>
      </c>
    </row>
    <row r="9" spans="2:5" x14ac:dyDescent="0.2">
      <c r="B9" s="10">
        <v>1000</v>
      </c>
      <c r="C9" s="10">
        <v>1750</v>
      </c>
      <c r="D9" s="16">
        <v>78</v>
      </c>
      <c r="E9" s="16">
        <v>11</v>
      </c>
    </row>
    <row r="11" spans="2:5" x14ac:dyDescent="0.2">
      <c r="B11" t="s">
        <v>101</v>
      </c>
    </row>
    <row r="12" spans="2:5" x14ac:dyDescent="0.2">
      <c r="B12" t="s">
        <v>104</v>
      </c>
      <c r="D12" s="98" t="s">
        <v>100</v>
      </c>
    </row>
    <row r="13" spans="2:5" x14ac:dyDescent="0.2">
      <c r="B13" t="s">
        <v>103</v>
      </c>
      <c r="D13" s="98" t="s">
        <v>102</v>
      </c>
    </row>
    <row r="14" spans="2:5" x14ac:dyDescent="0.2">
      <c r="B14" s="118" t="s">
        <v>24</v>
      </c>
      <c r="C14" s="118"/>
    </row>
    <row r="15" spans="2:5" x14ac:dyDescent="0.2">
      <c r="B15" s="6" t="s">
        <v>25</v>
      </c>
      <c r="C15" s="6" t="s">
        <v>26</v>
      </c>
    </row>
    <row r="16" spans="2:5" x14ac:dyDescent="0.2">
      <c r="B16" s="25">
        <v>38718</v>
      </c>
      <c r="C16" s="6">
        <v>186.4</v>
      </c>
      <c r="D16" s="95"/>
      <c r="E16" s="85"/>
    </row>
    <row r="17" spans="2:6" x14ac:dyDescent="0.2">
      <c r="B17" s="25">
        <v>39083</v>
      </c>
      <c r="C17" s="6">
        <v>195.6</v>
      </c>
      <c r="D17" s="95"/>
      <c r="E17" s="85"/>
    </row>
    <row r="18" spans="2:6" x14ac:dyDescent="0.2">
      <c r="B18" s="25">
        <v>39448</v>
      </c>
      <c r="C18" s="6">
        <v>205.9</v>
      </c>
      <c r="D18" s="95"/>
      <c r="E18" s="85"/>
    </row>
    <row r="19" spans="2:6" x14ac:dyDescent="0.2">
      <c r="B19" s="25">
        <v>39814</v>
      </c>
      <c r="C19" s="6">
        <v>212.9</v>
      </c>
      <c r="D19" s="95"/>
      <c r="E19" s="85"/>
    </row>
    <row r="20" spans="2:6" x14ac:dyDescent="0.2">
      <c r="B20" s="25">
        <v>40179</v>
      </c>
      <c r="C20" s="6">
        <v>215.3</v>
      </c>
      <c r="D20" s="95"/>
      <c r="E20" s="85"/>
    </row>
    <row r="21" spans="2:6" x14ac:dyDescent="0.2">
      <c r="B21" s="25">
        <v>40544</v>
      </c>
      <c r="C21" s="26">
        <v>224</v>
      </c>
      <c r="D21" s="95"/>
      <c r="E21" t="s">
        <v>99</v>
      </c>
    </row>
    <row r="22" spans="2:6" x14ac:dyDescent="0.2">
      <c r="B22" s="25">
        <v>40909</v>
      </c>
      <c r="C22" s="26">
        <v>226</v>
      </c>
      <c r="D22" s="95"/>
      <c r="F22" s="96"/>
    </row>
    <row r="23" spans="2:6" x14ac:dyDescent="0.2">
      <c r="B23" s="25">
        <v>41306</v>
      </c>
      <c r="C23" s="26">
        <v>231.6</v>
      </c>
      <c r="D23" s="95"/>
      <c r="F23" s="96"/>
    </row>
    <row r="24" spans="2:6" x14ac:dyDescent="0.2">
      <c r="B24" s="97">
        <v>41671</v>
      </c>
      <c r="C24" s="26">
        <v>238.3</v>
      </c>
      <c r="D24" s="95"/>
    </row>
    <row r="25" spans="2:6" x14ac:dyDescent="0.2">
      <c r="B25" s="97">
        <v>42036</v>
      </c>
      <c r="C25" s="26">
        <v>244.1</v>
      </c>
      <c r="D25" s="95"/>
    </row>
    <row r="26" spans="2:6" x14ac:dyDescent="0.2">
      <c r="B26" s="25">
        <v>42401</v>
      </c>
      <c r="C26" s="26">
        <v>247</v>
      </c>
      <c r="D26" s="95"/>
    </row>
    <row r="27" spans="2:6" x14ac:dyDescent="0.2">
      <c r="B27" s="25">
        <v>42736</v>
      </c>
      <c r="C27" s="26">
        <v>248.3</v>
      </c>
      <c r="D27" s="95"/>
    </row>
    <row r="28" spans="2:6" x14ac:dyDescent="0.2">
      <c r="B28" s="97">
        <v>43101</v>
      </c>
      <c r="C28" s="26">
        <v>256.3</v>
      </c>
      <c r="D28" s="95"/>
    </row>
    <row r="29" spans="2:6" x14ac:dyDescent="0.2">
      <c r="D29" s="95"/>
    </row>
    <row r="30" spans="2:6" x14ac:dyDescent="0.2">
      <c r="B30" s="93"/>
      <c r="C30" s="94"/>
      <c r="D30" s="95"/>
    </row>
    <row r="31" spans="2:6" x14ac:dyDescent="0.2">
      <c r="B31" s="93"/>
      <c r="C31" s="94"/>
      <c r="D31" s="95"/>
    </row>
    <row r="32" spans="2:6" x14ac:dyDescent="0.2">
      <c r="B32" s="93"/>
      <c r="C32" s="94"/>
      <c r="D32" s="95"/>
    </row>
    <row r="33" spans="2:4" x14ac:dyDescent="0.2">
      <c r="D33" s="95"/>
    </row>
    <row r="34" spans="2:4" x14ac:dyDescent="0.2">
      <c r="B34" s="93"/>
      <c r="C34" s="94"/>
    </row>
    <row r="36" spans="2:4" ht="19" x14ac:dyDescent="0.25">
      <c r="B36" s="51" t="s">
        <v>42</v>
      </c>
    </row>
    <row r="37" spans="2:4" ht="19" x14ac:dyDescent="0.25">
      <c r="B37" s="50" t="s">
        <v>55</v>
      </c>
    </row>
    <row r="38" spans="2:4" ht="19" x14ac:dyDescent="0.25">
      <c r="B38" s="50" t="s">
        <v>54</v>
      </c>
    </row>
    <row r="39" spans="2:4" ht="19" x14ac:dyDescent="0.25">
      <c r="B39" s="50" t="s">
        <v>40</v>
      </c>
    </row>
    <row r="40" spans="2:4" ht="19" x14ac:dyDescent="0.25">
      <c r="B40" s="50" t="s">
        <v>41</v>
      </c>
    </row>
    <row r="42" spans="2:4" ht="19" x14ac:dyDescent="0.25">
      <c r="B42" s="51" t="s">
        <v>43</v>
      </c>
    </row>
    <row r="43" spans="2:4" ht="19" x14ac:dyDescent="0.25">
      <c r="B43" s="50" t="s">
        <v>32</v>
      </c>
    </row>
    <row r="44" spans="2:4" ht="19" x14ac:dyDescent="0.25">
      <c r="B44" s="50" t="s">
        <v>44</v>
      </c>
    </row>
  </sheetData>
  <mergeCells count="2">
    <mergeCell ref="B3:E3"/>
    <mergeCell ref="B14:C14"/>
  </mergeCells>
  <hyperlinks>
    <hyperlink ref="D12" r:id="rId1" xr:uid="{00000000-0004-0000-0200-000000000000}"/>
    <hyperlink ref="D13" r:id="rId2" xr:uid="{00000000-0004-0000-0200-000001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F9B8E22E26A4449269A4FF996C00B3" ma:contentTypeVersion="4" ma:contentTypeDescription="Create a new document." ma:contentTypeScope="" ma:versionID="8ad4b1c9ae9702e92efc4486242ba5dc">
  <xsd:schema xmlns:xsd="http://www.w3.org/2001/XMLSchema" xmlns:xs="http://www.w3.org/2001/XMLSchema" xmlns:p="http://schemas.microsoft.com/office/2006/metadata/properties" xmlns:ns2="4cbd3890-3dbf-4df3-b9dd-cf9e65d07fe7" targetNamespace="http://schemas.microsoft.com/office/2006/metadata/properties" ma:root="true" ma:fieldsID="d1f6fe689143a6b0487bd8389e84f9fc" ns2:_="">
    <xsd:import namespace="4cbd3890-3dbf-4df3-b9dd-cf9e65d07f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d3890-3dbf-4df3-b9dd-cf9e65d07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E7DA1F-4B02-4DBA-9BD8-9CA974B56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d3890-3dbf-4df3-b9dd-cf9e65d07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39A01-D79F-4548-99FD-B4E054BDA31D}">
  <ds:schemaRefs>
    <ds:schemaRef ds:uri="http://schemas.microsoft.com/sharepoint/v3/contenttype/forms"/>
  </ds:schemaRefs>
</ds:datastoreItem>
</file>

<file path=customXml/itemProps3.xml><?xml version="1.0" encoding="utf-8"?>
<ds:datastoreItem xmlns:ds="http://schemas.openxmlformats.org/officeDocument/2006/customXml" ds:itemID="{355A0ECF-D014-4284-9E92-4488B0A3C9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Calculation</vt:lpstr>
      <vt:lpstr>Reference Tables</vt:lpstr>
      <vt:lpstr>method</vt:lpstr>
      <vt:lpstr>overhaultype</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Baker</dc:creator>
  <cp:lastModifiedBy>Devin Henry</cp:lastModifiedBy>
  <cp:lastPrinted>2011-08-22T20:26:30Z</cp:lastPrinted>
  <dcterms:created xsi:type="dcterms:W3CDTF">2009-10-13T15:24:10Z</dcterms:created>
  <dcterms:modified xsi:type="dcterms:W3CDTF">2025-02-13T17:45:55Z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0x010100F8F9B8E22E26A4449269A4FF996C00B3</vt:lpwstr>
  </property>
</Properties>
</file>